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C:\Users\aprenlel\Documents\1000_EPFL\100_SGM\120_SAC\Plan d'étude\2025-2026\"/>
    </mc:Choice>
  </mc:AlternateContent>
  <xr:revisionPtr revIDLastSave="0" documentId="13_ncr:1_{1EE0F3C6-C1BC-41F3-BE84-35F38D36C55E}" xr6:coauthVersionLast="47" xr6:coauthVersionMax="47" xr10:uidLastSave="{00000000-0000-0000-0000-000000000000}"/>
  <workbookProtection workbookAlgorithmName="SHA-512" workbookHashValue="zrtQpcMEX7lCtrwGypxdixy4oM2MB9nQHloveQW1zc9mqOCnY2odJmu+0ZYN7g+CxVA9nFPtPUBPTIZNGSItCg==" workbookSaltValue="+5je73X2ZcEGOdmZDC3lVw==" workbookSpinCount="100000" lockStructure="1"/>
  <bookViews>
    <workbookView xWindow="38290" yWindow="-110" windowWidth="38620" windowHeight="21100" tabRatio="500" xr2:uid="{00000000-000D-0000-FFFF-FFFF00000000}"/>
  </bookViews>
  <sheets>
    <sheet name="Formulaire" sheetId="1" r:id="rId1"/>
    <sheet name="CoursSGM" sheetId="2" r:id="rId2"/>
    <sheet name="Regles" sheetId="3" state="hidden" r:id="rId3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7" i="1" l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E16" i="1"/>
  <c r="D16" i="1"/>
  <c r="C16" i="1"/>
  <c r="D70" i="1"/>
  <c r="D69" i="1"/>
  <c r="D66" i="1"/>
  <c r="D63" i="1"/>
  <c r="O93" i="3"/>
  <c r="P93" i="3" s="1"/>
  <c r="O94" i="3"/>
  <c r="P94" i="3" s="1"/>
  <c r="O95" i="3"/>
  <c r="P95" i="3" s="1"/>
  <c r="O96" i="3"/>
  <c r="O97" i="3"/>
  <c r="P97" i="3" s="1"/>
  <c r="O98" i="3"/>
  <c r="P98" i="3" s="1"/>
  <c r="O99" i="3"/>
  <c r="O100" i="3"/>
  <c r="P100" i="3" s="1"/>
  <c r="O101" i="3"/>
  <c r="P101" i="3" s="1"/>
  <c r="O92" i="3"/>
  <c r="P92" i="3" s="1"/>
  <c r="P96" i="3"/>
  <c r="P99" i="3"/>
  <c r="P3" i="3"/>
  <c r="P4" i="3"/>
  <c r="P5" i="3"/>
  <c r="P6" i="3"/>
  <c r="P7" i="3"/>
  <c r="P8" i="3"/>
  <c r="P9" i="3"/>
  <c r="P10" i="3"/>
  <c r="P11" i="3"/>
  <c r="P12" i="3"/>
  <c r="P13" i="3"/>
  <c r="P14" i="3"/>
  <c r="P15" i="3"/>
  <c r="D71" i="1" l="1"/>
  <c r="D61" i="1"/>
  <c r="D62" i="1"/>
  <c r="B7" i="1" l="1"/>
  <c r="P53" i="3" l="1"/>
  <c r="P58" i="3" l="1"/>
  <c r="P57" i="3" l="1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7" i="3"/>
  <c r="P88" i="3"/>
  <c r="P89" i="3"/>
  <c r="P90" i="3"/>
  <c r="P91" i="3"/>
  <c r="A21" i="1" l="1"/>
  <c r="P16" i="3" l="1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4" i="3"/>
  <c r="P55" i="3"/>
  <c r="P56" i="3"/>
  <c r="B1" i="3" l="1"/>
  <c r="G40" i="1"/>
  <c r="G41" i="1"/>
  <c r="A34" i="1"/>
  <c r="A16" i="1"/>
  <c r="D68" i="1"/>
  <c r="D67" i="1"/>
  <c r="A4" i="3" l="1"/>
  <c r="A12" i="3"/>
  <c r="A20" i="3"/>
  <c r="A28" i="3"/>
  <c r="A36" i="3"/>
  <c r="A44" i="3"/>
  <c r="A52" i="3"/>
  <c r="A60" i="3"/>
  <c r="A68" i="3"/>
  <c r="A76" i="3"/>
  <c r="A84" i="3"/>
  <c r="A92" i="3"/>
  <c r="A54" i="3"/>
  <c r="A70" i="3"/>
  <c r="A86" i="3"/>
  <c r="A11" i="3"/>
  <c r="A5" i="3"/>
  <c r="A13" i="3"/>
  <c r="A21" i="3"/>
  <c r="A29" i="3"/>
  <c r="A37" i="3"/>
  <c r="A45" i="3"/>
  <c r="A53" i="3"/>
  <c r="A61" i="3"/>
  <c r="A69" i="3"/>
  <c r="A77" i="3"/>
  <c r="A85" i="3"/>
  <c r="A93" i="3"/>
  <c r="A6" i="3"/>
  <c r="A14" i="3"/>
  <c r="A22" i="3"/>
  <c r="A30" i="3"/>
  <c r="A38" i="3"/>
  <c r="A46" i="3"/>
  <c r="A62" i="3"/>
  <c r="A78" i="3"/>
  <c r="A94" i="3"/>
  <c r="A19" i="3"/>
  <c r="A59" i="3"/>
  <c r="A7" i="3"/>
  <c r="A15" i="3"/>
  <c r="A23" i="3"/>
  <c r="A31" i="3"/>
  <c r="A39" i="3"/>
  <c r="A47" i="3"/>
  <c r="A55" i="3"/>
  <c r="A63" i="3"/>
  <c r="A71" i="3"/>
  <c r="A79" i="3"/>
  <c r="A87" i="3"/>
  <c r="A95" i="3"/>
  <c r="A49" i="3"/>
  <c r="A81" i="3"/>
  <c r="A74" i="3"/>
  <c r="A27" i="3"/>
  <c r="A83" i="3"/>
  <c r="A8" i="3"/>
  <c r="A16" i="3"/>
  <c r="A24" i="3"/>
  <c r="A32" i="3"/>
  <c r="A40" i="3"/>
  <c r="A48" i="3"/>
  <c r="A56" i="3"/>
  <c r="A64" i="3"/>
  <c r="A72" i="3"/>
  <c r="A80" i="3"/>
  <c r="A88" i="3"/>
  <c r="A3" i="3"/>
  <c r="A9" i="3"/>
  <c r="A33" i="3"/>
  <c r="A65" i="3"/>
  <c r="A82" i="3"/>
  <c r="A43" i="3"/>
  <c r="A75" i="3"/>
  <c r="A17" i="3"/>
  <c r="A25" i="3"/>
  <c r="A41" i="3"/>
  <c r="A57" i="3"/>
  <c r="A73" i="3"/>
  <c r="A89" i="3"/>
  <c r="A90" i="3"/>
  <c r="A35" i="3"/>
  <c r="A67" i="3"/>
  <c r="A10" i="3"/>
  <c r="A18" i="3"/>
  <c r="A26" i="3"/>
  <c r="A34" i="3"/>
  <c r="A42" i="3"/>
  <c r="A50" i="3"/>
  <c r="A58" i="3"/>
  <c r="A66" i="3"/>
  <c r="A51" i="3"/>
  <c r="A91" i="3"/>
  <c r="B4" i="3"/>
  <c r="B8" i="3"/>
  <c r="B12" i="3"/>
  <c r="B16" i="3"/>
  <c r="B20" i="3"/>
  <c r="B24" i="3"/>
  <c r="B28" i="3"/>
  <c r="B32" i="3"/>
  <c r="B36" i="3"/>
  <c r="B40" i="3"/>
  <c r="B44" i="3"/>
  <c r="B48" i="3"/>
  <c r="B52" i="3"/>
  <c r="B56" i="3"/>
  <c r="B60" i="3"/>
  <c r="B64" i="3"/>
  <c r="B68" i="3"/>
  <c r="B72" i="3"/>
  <c r="B76" i="3"/>
  <c r="B80" i="3"/>
  <c r="B84" i="3"/>
  <c r="B88" i="3"/>
  <c r="B92" i="3"/>
  <c r="B96" i="3"/>
  <c r="B100" i="3"/>
  <c r="A98" i="3"/>
  <c r="B15" i="3"/>
  <c r="B35" i="3"/>
  <c r="B47" i="3"/>
  <c r="B59" i="3"/>
  <c r="B71" i="3"/>
  <c r="B83" i="3"/>
  <c r="B95" i="3"/>
  <c r="B5" i="3"/>
  <c r="B9" i="3"/>
  <c r="B13" i="3"/>
  <c r="B17" i="3"/>
  <c r="B21" i="3"/>
  <c r="B25" i="3"/>
  <c r="B29" i="3"/>
  <c r="B33" i="3"/>
  <c r="B37" i="3"/>
  <c r="B41" i="3"/>
  <c r="B45" i="3"/>
  <c r="B49" i="3"/>
  <c r="B53" i="3"/>
  <c r="B57" i="3"/>
  <c r="B61" i="3"/>
  <c r="B65" i="3"/>
  <c r="B69" i="3"/>
  <c r="B73" i="3"/>
  <c r="B77" i="3"/>
  <c r="B81" i="3"/>
  <c r="B85" i="3"/>
  <c r="B89" i="3"/>
  <c r="B93" i="3"/>
  <c r="B97" i="3"/>
  <c r="B3" i="3"/>
  <c r="A99" i="3"/>
  <c r="B11" i="3"/>
  <c r="B19" i="3"/>
  <c r="B27" i="3"/>
  <c r="B39" i="3"/>
  <c r="B55" i="3"/>
  <c r="B67" i="3"/>
  <c r="B79" i="3"/>
  <c r="B91" i="3"/>
  <c r="B99" i="3"/>
  <c r="A97" i="3"/>
  <c r="B6" i="3"/>
  <c r="B10" i="3"/>
  <c r="B14" i="3"/>
  <c r="B18" i="3"/>
  <c r="B22" i="3"/>
  <c r="B26" i="3"/>
  <c r="B30" i="3"/>
  <c r="B34" i="3"/>
  <c r="B38" i="3"/>
  <c r="B42" i="3"/>
  <c r="B46" i="3"/>
  <c r="B50" i="3"/>
  <c r="B54" i="3"/>
  <c r="B58" i="3"/>
  <c r="B62" i="3"/>
  <c r="B66" i="3"/>
  <c r="B70" i="3"/>
  <c r="B74" i="3"/>
  <c r="B78" i="3"/>
  <c r="B82" i="3"/>
  <c r="B86" i="3"/>
  <c r="B90" i="3"/>
  <c r="B94" i="3"/>
  <c r="B98" i="3"/>
  <c r="A96" i="3"/>
  <c r="A100" i="3"/>
  <c r="B7" i="3"/>
  <c r="B23" i="3"/>
  <c r="B31" i="3"/>
  <c r="B43" i="3"/>
  <c r="B51" i="3"/>
  <c r="B63" i="3"/>
  <c r="B75" i="3"/>
  <c r="B87" i="3"/>
  <c r="D60" i="1"/>
</calcChain>
</file>

<file path=xl/sharedStrings.xml><?xml version="1.0" encoding="utf-8"?>
<sst xmlns="http://schemas.openxmlformats.org/spreadsheetml/2006/main" count="1847" uniqueCount="421">
  <si>
    <t>Etudiant:</t>
  </si>
  <si>
    <t>Prénom et nom de l'étudiant</t>
  </si>
  <si>
    <t>Conseiller:</t>
  </si>
  <si>
    <t>Mineur:</t>
    <phoneticPr fontId="4" type="noConversion"/>
  </si>
  <si>
    <t>aucun</t>
  </si>
  <si>
    <t>Visa conseiller de filière:</t>
  </si>
  <si>
    <t>Cours</t>
  </si>
  <si>
    <t>Code</t>
  </si>
  <si>
    <t>ECTS</t>
  </si>
  <si>
    <t>Semestre d'enseignement</t>
  </si>
  <si>
    <t>Semestre dans le plan</t>
  </si>
  <si>
    <t>à définir</t>
  </si>
  <si>
    <t>Bloc Projets</t>
  </si>
  <si>
    <t>Projet Génie Mécanique I</t>
  </si>
  <si>
    <t>ME-401</t>
  </si>
  <si>
    <t>Aut./Prin.</t>
  </si>
  <si>
    <t>SHS: Introduction au projet</t>
  </si>
  <si>
    <t>Aut.</t>
  </si>
  <si>
    <t>SHS: Projet</t>
  </si>
  <si>
    <t>Prin.</t>
  </si>
  <si>
    <t>Cours hors SGM</t>
  </si>
  <si>
    <t>Nombre total d'ECTS  (≥ 90)</t>
  </si>
  <si>
    <t>Nombre d'ECTS en SGM (≥ 44)</t>
  </si>
  <si>
    <t>Nombre d'ECTS du Mineur (≥ 30)</t>
  </si>
  <si>
    <t>Charge de travail par semestre</t>
  </si>
  <si>
    <t>Nombre d'ECTS 1er semestre (≥ 25 et ≤35)</t>
  </si>
  <si>
    <t>Nombre d'ECTS 2ème semestre (≥ 25 et ≤35)</t>
  </si>
  <si>
    <t>Nombre d'ECTS 3ème semestre (≥ 25 et ≤35)</t>
  </si>
  <si>
    <t>Conception et Production</t>
  </si>
  <si>
    <t>Mécanique des solides et des structures</t>
  </si>
  <si>
    <t>Biomécanique</t>
  </si>
  <si>
    <t>Fiche</t>
  </si>
  <si>
    <t>Enseignant</t>
  </si>
  <si>
    <t>A</t>
  </si>
  <si>
    <t>B</t>
  </si>
  <si>
    <t>C</t>
  </si>
  <si>
    <t>D</t>
  </si>
  <si>
    <t>E</t>
  </si>
  <si>
    <t>F</t>
  </si>
  <si>
    <t>Sem.</t>
  </si>
  <si>
    <t>Exam.</t>
  </si>
  <si>
    <t>Advanced control systems</t>
  </si>
  <si>
    <t>link</t>
  </si>
  <si>
    <t>ME-524</t>
  </si>
  <si>
    <t>Karimi</t>
  </si>
  <si>
    <t>Advanced energetics</t>
  </si>
  <si>
    <t>ME-451</t>
  </si>
  <si>
    <t>ME-465</t>
  </si>
  <si>
    <t>Haussener</t>
  </si>
  <si>
    <t>ME-436</t>
  </si>
  <si>
    <t>Advanced additive manufacturing technologies</t>
  </si>
  <si>
    <t>MICRO-413</t>
  </si>
  <si>
    <t>Aerodynamics</t>
  </si>
  <si>
    <t>ME-445</t>
  </si>
  <si>
    <t>Mulleners</t>
  </si>
  <si>
    <t>ME-435</t>
  </si>
  <si>
    <t>Farhat</t>
  </si>
  <si>
    <t>ME-403</t>
  </si>
  <si>
    <t>Schiffmann</t>
  </si>
  <si>
    <t>Biomechanics of the cardiovascular system</t>
  </si>
  <si>
    <t>ME-481</t>
  </si>
  <si>
    <t>Stergiopulos</t>
  </si>
  <si>
    <t>Biomechanics of the musculoskeletal system</t>
  </si>
  <si>
    <t>ME-482</t>
  </si>
  <si>
    <t>Pioletti</t>
  </si>
  <si>
    <t>Cavitation et phénomènes d'interface</t>
  </si>
  <si>
    <t>ME-462</t>
  </si>
  <si>
    <t>Commande non linéaire</t>
  </si>
  <si>
    <t>ME-523</t>
  </si>
  <si>
    <t>Müllhaupt</t>
  </si>
  <si>
    <t>Composites polymères + TP</t>
  </si>
  <si>
    <t>MSE-340</t>
  </si>
  <si>
    <t>ME-498</t>
  </si>
  <si>
    <t>Kaboli</t>
  </si>
  <si>
    <t>Engines and fuel cells</t>
  </si>
  <si>
    <t>ME-551</t>
  </si>
  <si>
    <t>van Herle</t>
  </si>
  <si>
    <t>Hydraulic turbomachines</t>
  </si>
  <si>
    <t>ME-453</t>
  </si>
  <si>
    <t>Hydrodynamics</t>
  </si>
  <si>
    <t>ME-444</t>
  </si>
  <si>
    <t>Gallaire</t>
  </si>
  <si>
    <t>ME-443</t>
  </si>
  <si>
    <t>Nicolet</t>
  </si>
  <si>
    <t>Instability</t>
  </si>
  <si>
    <t>ME-466</t>
  </si>
  <si>
    <t>Introduction to additive manufacturing</t>
  </si>
  <si>
    <t>ME-413</t>
  </si>
  <si>
    <t>Introduction to nuclear engineering</t>
  </si>
  <si>
    <t>ME-464</t>
  </si>
  <si>
    <t>ME-410</t>
  </si>
  <si>
    <t>Paik</t>
  </si>
  <si>
    <t>Micro/Nano robotics</t>
  </si>
  <si>
    <t>Sakar</t>
  </si>
  <si>
    <t>Micro/Nanomechanical devices</t>
  </si>
  <si>
    <t>ME-426</t>
  </si>
  <si>
    <t>Villanueva</t>
  </si>
  <si>
    <t>Modelling and optimization of energy systems</t>
  </si>
  <si>
    <t>ME-454</t>
  </si>
  <si>
    <t>ME-425</t>
  </si>
  <si>
    <t>Jones</t>
  </si>
  <si>
    <t>Multivariable control</t>
  </si>
  <si>
    <t>ME-422</t>
  </si>
  <si>
    <t>Ferrari Trecate</t>
  </si>
  <si>
    <t>Networked control systems</t>
  </si>
  <si>
    <t>ME-427</t>
  </si>
  <si>
    <t>Numerical flow simulation</t>
  </si>
  <si>
    <t>ME-474</t>
  </si>
  <si>
    <t>Numerical methods in biomechanics</t>
  </si>
  <si>
    <t>ME-484</t>
  </si>
  <si>
    <t>Terrier</t>
  </si>
  <si>
    <t>Production management</t>
  </si>
  <si>
    <t>ME-419</t>
  </si>
  <si>
    <t>Projet Génie mécanique II</t>
  </si>
  <si>
    <t>ME-402</t>
  </si>
  <si>
    <t>Divers enseignants</t>
  </si>
  <si>
    <t>Renewable energy (for ME)</t>
  </si>
  <si>
    <t>ME-460</t>
  </si>
  <si>
    <t>System identification</t>
  </si>
  <si>
    <t>ME-421</t>
  </si>
  <si>
    <t>ME-459</t>
  </si>
  <si>
    <t>Turbulence</t>
  </si>
  <si>
    <t>ME-467</t>
  </si>
  <si>
    <t>Schneider</t>
  </si>
  <si>
    <t>ME-446</t>
  </si>
  <si>
    <t>Cours choisis gérés par une autre Section</t>
  </si>
  <si>
    <t>MSE-464</t>
  </si>
  <si>
    <t>PHYS-301</t>
  </si>
  <si>
    <t>PHYS-302</t>
  </si>
  <si>
    <t>Capteurs</t>
  </si>
  <si>
    <t>MICRO-330</t>
  </si>
  <si>
    <t>Commande embarquée de moteurs</t>
  </si>
  <si>
    <t>MICRO-510</t>
  </si>
  <si>
    <t>Composites technology</t>
  </si>
  <si>
    <t>MSE-440</t>
  </si>
  <si>
    <t>Computational motor control</t>
  </si>
  <si>
    <t>Computer simulation of physical systems I</t>
  </si>
  <si>
    <t>PHYS-403</t>
  </si>
  <si>
    <t>Corrosion et protection des métaux + TP</t>
  </si>
  <si>
    <t>MSE-311</t>
  </si>
  <si>
    <t>Déformations des matériaux</t>
  </si>
  <si>
    <t>MSE-310</t>
  </si>
  <si>
    <t>ENG-466</t>
  </si>
  <si>
    <t>COM-502</t>
  </si>
  <si>
    <t>Environmental transport phenomena</t>
  </si>
  <si>
    <t>ENG-420</t>
  </si>
  <si>
    <t>MICRO-421</t>
  </si>
  <si>
    <t>Industrial automation</t>
  </si>
  <si>
    <t>CS-487</t>
  </si>
  <si>
    <t>Laser microprocessing</t>
  </si>
  <si>
    <t>MICRO-520</t>
  </si>
  <si>
    <t>Materials selection</t>
  </si>
  <si>
    <t>MSE-474</t>
  </si>
  <si>
    <t>MATH-451</t>
  </si>
  <si>
    <t>BIO-377</t>
  </si>
  <si>
    <t>Surface analysis</t>
  </si>
  <si>
    <t>MSE-351</t>
  </si>
  <si>
    <t>Systèmes embarqués microprogrammés</t>
  </si>
  <si>
    <t>EE-310</t>
  </si>
  <si>
    <t>Tribology</t>
  </si>
  <si>
    <t>MSE-485</t>
  </si>
  <si>
    <t>ME-411</t>
  </si>
  <si>
    <t>Reis</t>
  </si>
  <si>
    <t>Spécialisations</t>
  </si>
  <si>
    <t>Mécanique des fluides</t>
  </si>
  <si>
    <t>Automatique et systèmes</t>
  </si>
  <si>
    <t>Fondamentaux</t>
  </si>
  <si>
    <t>Orientations</t>
  </si>
  <si>
    <t xml:space="preserve">Spécialisation choisie : </t>
  </si>
  <si>
    <t>Model predictive control</t>
  </si>
  <si>
    <t>Sciences thermiques</t>
  </si>
  <si>
    <t>Spécialisation:</t>
  </si>
  <si>
    <t>Nombre d'ECTS de spécialisation (≥ 30)</t>
  </si>
  <si>
    <t/>
  </si>
  <si>
    <t>Aéroélasticité et interaction fluide-structure</t>
  </si>
  <si>
    <t>Nano-scale heat transfer</t>
  </si>
  <si>
    <t>ME-468</t>
  </si>
  <si>
    <t>ME-469</t>
  </si>
  <si>
    <t>Tagliabue</t>
  </si>
  <si>
    <t>Boujo</t>
  </si>
  <si>
    <t>Biophysics : physics of the cell</t>
  </si>
  <si>
    <t>Biophysics : physics of biological systems</t>
  </si>
  <si>
    <t>Numerical approximation of PDEs</t>
  </si>
  <si>
    <t>Physiologie par systèmes</t>
  </si>
  <si>
    <t>Sciper:</t>
  </si>
  <si>
    <t>Cours BA*</t>
  </si>
  <si>
    <t>*Approbation du Directeur de Section pour cours BA requise.</t>
  </si>
  <si>
    <t>Signature Directeur:</t>
  </si>
  <si>
    <t>MGT-418</t>
  </si>
  <si>
    <t>aucune</t>
  </si>
  <si>
    <t>Mechanical product design and development</t>
  </si>
  <si>
    <t>MICRO-570</t>
  </si>
  <si>
    <t>Basics of mobile robotics</t>
  </si>
  <si>
    <t>MICRO-452</t>
  </si>
  <si>
    <t>Legged robots</t>
  </si>
  <si>
    <t>MICRO-507</t>
  </si>
  <si>
    <t>Machine learning programming</t>
  </si>
  <si>
    <t>MICRO-401</t>
  </si>
  <si>
    <t>Continuous improvement of manufacturing systems</t>
  </si>
  <si>
    <t>Innovation &amp; entrepreneurship in engineering</t>
  </si>
  <si>
    <t>MGT-555</t>
  </si>
  <si>
    <t>ME-428</t>
  </si>
  <si>
    <t>ME-480</t>
  </si>
  <si>
    <t>CIVIL-444</t>
  </si>
  <si>
    <t>Advanced composites in engineering structures</t>
  </si>
  <si>
    <t>CIVIL-443</t>
  </si>
  <si>
    <t>Nonlinear analysis of structures</t>
  </si>
  <si>
    <t>CIVIL-449</t>
  </si>
  <si>
    <t>Sensors in medical instrumentation</t>
  </si>
  <si>
    <t>EE-511</t>
  </si>
  <si>
    <t>MICRO-455</t>
  </si>
  <si>
    <t>Data-driven design &amp; fabrication methods</t>
  </si>
  <si>
    <t>Hughes Jos.</t>
  </si>
  <si>
    <t>Persat/Sakar</t>
  </si>
  <si>
    <t>Kamgarpour</t>
  </si>
  <si>
    <t>Haussener/van Herle</t>
  </si>
  <si>
    <t>écrit</t>
  </si>
  <si>
    <t>H</t>
  </si>
  <si>
    <t>oral</t>
  </si>
  <si>
    <t>sem A</t>
  </si>
  <si>
    <t>sans retrait</t>
  </si>
  <si>
    <t>sem P</t>
  </si>
  <si>
    <t>ME-429</t>
  </si>
  <si>
    <t>MSE-362</t>
  </si>
  <si>
    <t>CIVIL-450</t>
  </si>
  <si>
    <t>Cours SGM</t>
  </si>
  <si>
    <t>Advanced heat transfer</t>
  </si>
  <si>
    <t>Mechanics of slender structures</t>
  </si>
  <si>
    <t>Solar energy conversion</t>
  </si>
  <si>
    <t>Basics of robotics for manipulation</t>
  </si>
  <si>
    <t>Energy and comfort in buildings</t>
  </si>
  <si>
    <t>Convex optimization</t>
  </si>
  <si>
    <t>Distributed intelligent systems</t>
  </si>
  <si>
    <t>Thermodynamics of comfort in buildings</t>
  </si>
  <si>
    <t>MICRO-450</t>
  </si>
  <si>
    <t>Aerodynamics (ME-445)</t>
  </si>
  <si>
    <t>Aéroélasticité et interaction fluide-structure (ME-435)</t>
  </si>
  <si>
    <t>Biomechanics of the cardiovascular system (ME-481)</t>
  </si>
  <si>
    <t>Cavitation et phénomènes d'interface (ME-462)</t>
  </si>
  <si>
    <t>Engines and fuel cells (ME-551)</t>
  </si>
  <si>
    <t>Hydraulic turbomachines (ME-453)</t>
  </si>
  <si>
    <t>Hydroacoustic for hydropower plants (ME-443)</t>
  </si>
  <si>
    <t>Hydrodynamics (ME-444)</t>
  </si>
  <si>
    <t>Instability (ME-466)</t>
  </si>
  <si>
    <t>Liquid-gas interfacial heat and mass transfer (ME-446)</t>
  </si>
  <si>
    <t>Numerical flow simulation (ME-474)</t>
  </si>
  <si>
    <t>Renewable energy (for ME) (ME-460)</t>
  </si>
  <si>
    <t>Turbulence (ME-467)</t>
  </si>
  <si>
    <t>Computer simulation of physical systems I (PHYS-403)</t>
  </si>
  <si>
    <t>Environmental transport phenomena (ENG-420)</t>
  </si>
  <si>
    <t>Numerical approximation of PDEs (MATH-451)</t>
  </si>
  <si>
    <t>Advanced control systems (ME-524)</t>
  </si>
  <si>
    <t>Commande non linéaire (ME-523)</t>
  </si>
  <si>
    <t>Data-driven design &amp; fabrication methods (ME-428)</t>
  </si>
  <si>
    <t>Micro/Nanomechanical devices (ME-426)</t>
  </si>
  <si>
    <t>Micro/Nano robotics (ME-436)</t>
  </si>
  <si>
    <t>Modelling and optimization of energy systems (ME-454)</t>
  </si>
  <si>
    <t>Model predictive control (ME-425)</t>
  </si>
  <si>
    <t>Multiagent decision-making and control (ME-429)</t>
  </si>
  <si>
    <t>Multivariable control (ME-422)</t>
  </si>
  <si>
    <t>Networked control systems (ME-427)</t>
  </si>
  <si>
    <t>System identification (ME-421)</t>
  </si>
  <si>
    <t>Machine learning I (MICRO-455)</t>
  </si>
  <si>
    <t>Basics of mobile robotics (MICRO-452)</t>
  </si>
  <si>
    <t>Basics of robotics for manipulation (MICRO-450)</t>
  </si>
  <si>
    <t>Capteurs (MICRO-330)</t>
  </si>
  <si>
    <t>Commande embarquée de moteurs (MICRO-510)</t>
  </si>
  <si>
    <t>Convex optimization (MGT-418)</t>
  </si>
  <si>
    <t>Distributed intelligent systems (ENG-466)</t>
  </si>
  <si>
    <t>Dynamical system theory for engineers (COM-502)</t>
  </si>
  <si>
    <t>Industrial automation (CS-487)</t>
  </si>
  <si>
    <t>Legged robots (MICRO-507)</t>
  </si>
  <si>
    <t>Machine learning II (MICRO-570)</t>
  </si>
  <si>
    <t>Machine learning programming (MICRO-401)</t>
  </si>
  <si>
    <t>Systèmes embarqués microprogrammés (EE-310)</t>
  </si>
  <si>
    <t>Advanced design for sustainable future (ME-420)</t>
  </si>
  <si>
    <t>Applied mechanical design (ME-403)</t>
  </si>
  <si>
    <t>Continuous improvement of manufacturing systems (ME-498)</t>
  </si>
  <si>
    <t>Introduction to additive manufacturing (ME-413)</t>
  </si>
  <si>
    <t>Mechanical product design and development (ME-410)</t>
  </si>
  <si>
    <t>Production management (ME-419)</t>
  </si>
  <si>
    <t>Projet Génie mécanique II (ME-402)</t>
  </si>
  <si>
    <t>Advanced additive manufacturing technologies (MICRO-413)</t>
  </si>
  <si>
    <t>Corrosion et protection des métaux + TP (MSE-311)</t>
  </si>
  <si>
    <t>Laser microprocessing (MICRO-520)</t>
  </si>
  <si>
    <t>Machine learning for predictive maintenance applications (CIVIL-426)</t>
  </si>
  <si>
    <t>Surface analysis (MSE-351)</t>
  </si>
  <si>
    <t>Towards sustainable materials (MSE-433)</t>
  </si>
  <si>
    <t>Advanced energetics (ME-451)</t>
  </si>
  <si>
    <t>Advanced heat transfer (ME-465)</t>
  </si>
  <si>
    <t>Heat pump systems (ME-459)</t>
  </si>
  <si>
    <t>Introduction to nuclear engineering (ME-464)</t>
  </si>
  <si>
    <t>Nano-scale heat transfer (ME-469)</t>
  </si>
  <si>
    <t>Solar energy conversion (ME-468)</t>
  </si>
  <si>
    <t>Thermal power plants (ME-458)</t>
  </si>
  <si>
    <t>Biomechanics of the musculoskeletal system (ME-482)</t>
  </si>
  <si>
    <t>Mechanics of slender structures (ME-411)</t>
  </si>
  <si>
    <t>Modeling of soft and biological matters (ME-470)</t>
  </si>
  <si>
    <t>Advanced composites in engineering structures (CIVIL-443)</t>
  </si>
  <si>
    <t>Assembly techniques (MSE-464)</t>
  </si>
  <si>
    <t>Composites polymères + TP (MSE-340)</t>
  </si>
  <si>
    <t>Composites technology (MSE-440)</t>
  </si>
  <si>
    <t>Continuum mechanics and applications (CIVIL-425)</t>
  </si>
  <si>
    <t>Déformations des matériaux (MSE-310)</t>
  </si>
  <si>
    <t>Materials selection (MSE-474)</t>
  </si>
  <si>
    <t>Nonlinear analysis of structures (CIVIL-449)</t>
  </si>
  <si>
    <t>Tribology (MSE-485)</t>
  </si>
  <si>
    <t>Mechanobiology: how mechanics regulate life (ME-480)</t>
  </si>
  <si>
    <t>Numerical methods in biomechanics (ME-484)</t>
  </si>
  <si>
    <t>Biophysics : physics of biological systems (PHYS-302)</t>
  </si>
  <si>
    <t>Biophysics : physics of the cell (PHYS-301)</t>
  </si>
  <si>
    <t>Physiologie par systèmes (BIO-377)</t>
  </si>
  <si>
    <t>Sensors in medical instrumentation (EE-511)</t>
  </si>
  <si>
    <t>Computational optical imaging (MICRO-421)</t>
  </si>
  <si>
    <t>Energy geostructures (CIVIL-444)</t>
  </si>
  <si>
    <t>Innovation &amp; entrepreneurship in engineering (MGT-555)</t>
  </si>
  <si>
    <t>Thermodynamics of comfort in buildings (CIVIL-450)</t>
  </si>
  <si>
    <t>sem A ou sem P</t>
  </si>
  <si>
    <t>ME-420</t>
  </si>
  <si>
    <t>Advanced design for sustainable future</t>
  </si>
  <si>
    <t>Heat pump systems</t>
  </si>
  <si>
    <t>Vagnoni</t>
  </si>
  <si>
    <t>Hydroacoustic for hydropower plants</t>
  </si>
  <si>
    <t>Boillat + Boillat/Brugger/Moser</t>
  </si>
  <si>
    <t>Liquid-gas interfacial heat and mass transfer</t>
  </si>
  <si>
    <t>Lu</t>
  </si>
  <si>
    <t>ME-470</t>
  </si>
  <si>
    <t>Kim</t>
  </si>
  <si>
    <t>Multiagent decision-making and control</t>
  </si>
  <si>
    <t>ME-458</t>
  </si>
  <si>
    <t>Thermal power plants</t>
  </si>
  <si>
    <t>Van Herle</t>
  </si>
  <si>
    <t>Machine learning I</t>
  </si>
  <si>
    <t>Computational optical imaging</t>
  </si>
  <si>
    <t>CIVIL-425</t>
  </si>
  <si>
    <t>Continuum mechanics and applications</t>
  </si>
  <si>
    <t>6</t>
  </si>
  <si>
    <t>CIVIL-426</t>
  </si>
  <si>
    <t>Machine learning for predictive maintenance applications</t>
  </si>
  <si>
    <t>Machine learning II</t>
  </si>
  <si>
    <t>MSE-433</t>
  </si>
  <si>
    <t>Towards sustainable materials</t>
  </si>
  <si>
    <t>Dynamic finite element analysis of structures</t>
  </si>
  <si>
    <t>Product decarbonization and life cycle analysis</t>
  </si>
  <si>
    <t>ME-473</t>
  </si>
  <si>
    <t>ME-517</t>
  </si>
  <si>
    <t>Maréchal/Orrego</t>
  </si>
  <si>
    <t>Burzio</t>
  </si>
  <si>
    <t xml:space="preserve">Scolaro </t>
  </si>
  <si>
    <t>Maréchal/Pina</t>
  </si>
  <si>
    <t>Wakeman</t>
  </si>
  <si>
    <t>4</t>
  </si>
  <si>
    <t>Multiscale modeling of solids</t>
  </si>
  <si>
    <t>Polymer science</t>
  </si>
  <si>
    <t>MICRO-436</t>
  </si>
  <si>
    <t>CIVIL-407</t>
  </si>
  <si>
    <t>CIVIL-408</t>
  </si>
  <si>
    <t>Computational motor control (MICRO-436)</t>
  </si>
  <si>
    <t>Product decarbonization and life cycle analysis (ME-517)</t>
  </si>
  <si>
    <t>Energy and comfort in buildings (CIVIL-407)</t>
  </si>
  <si>
    <t>Dynamic finite element analysis of structures (ME-473)</t>
  </si>
  <si>
    <t>Mechanics of soft and biological matter (ME-470)</t>
  </si>
  <si>
    <t>Multiscale modeling of solids (CIVIL-408)</t>
  </si>
  <si>
    <t>Polymer science (MSE-362)</t>
  </si>
  <si>
    <t>Nombre d'ECTS 4ème semestre (≥ 25 et ≤35)</t>
  </si>
  <si>
    <t>Nombre d'ECTS 5ème semestre (≥ 25 et ≤35)</t>
  </si>
  <si>
    <t>Nombre d'ECTS 6ème semestre (≥ 25 et ≤35)</t>
  </si>
  <si>
    <t>Respect du règlement</t>
  </si>
  <si>
    <t>oral
sans retrait</t>
  </si>
  <si>
    <t>écrit
sans retrait</t>
  </si>
  <si>
    <t>Brugger J./Pu</t>
  </si>
  <si>
    <t>Vassilopoulos</t>
  </si>
  <si>
    <t>Leinenbach/vacat</t>
  </si>
  <si>
    <t>Mondada</t>
  </si>
  <si>
    <t>Bouri</t>
  </si>
  <si>
    <t>Rahi</t>
  </si>
  <si>
    <t>Manley</t>
  </si>
  <si>
    <t>Boero/Shea</t>
  </si>
  <si>
    <t>Hodder + Hodder/Koechli/Perriard</t>
  </si>
  <si>
    <t>Bourban/Michaud + Bourban</t>
  </si>
  <si>
    <t>Bourban/Michaud/Wakeman</t>
  </si>
  <si>
    <t>Ijspeert</t>
  </si>
  <si>
    <t>Psaltis</t>
  </si>
  <si>
    <t>Pasquarello</t>
  </si>
  <si>
    <t>Garcia Suarez AJ/Molinari</t>
  </si>
  <si>
    <t>Kuhn</t>
  </si>
  <si>
    <t>Igual Munoz</t>
  </si>
  <si>
    <t>Logé</t>
  </si>
  <si>
    <t>Martinoli</t>
  </si>
  <si>
    <t>Thiran</t>
  </si>
  <si>
    <t>Khovalyg/Licina/Sonta + Khovalyg/Licina/Sonta/Favero</t>
  </si>
  <si>
    <t>Laloui</t>
  </si>
  <si>
    <t>Crouzy/Porté Agel</t>
  </si>
  <si>
    <t>Sommer/Tournier</t>
  </si>
  <si>
    <t>Michaud/Weber Th.</t>
  </si>
  <si>
    <t>Hoffmann</t>
  </si>
  <si>
    <t>Fink</t>
  </si>
  <si>
    <t>Billard</t>
  </si>
  <si>
    <t>Michler//Vaucher</t>
  </si>
  <si>
    <t>Karapiperis</t>
  </si>
  <si>
    <t>Lignos/Saloustros</t>
  </si>
  <si>
    <t>Buffa/Antolin</t>
  </si>
  <si>
    <t>Roy</t>
  </si>
  <si>
    <t>Görl</t>
  </si>
  <si>
    <t>Chételat/Ionescu</t>
  </si>
  <si>
    <t>Igual Muñoz/Stolichnov</t>
  </si>
  <si>
    <t xml:space="preserve">Atienza </t>
  </si>
  <si>
    <t>Khovalyg</t>
  </si>
  <si>
    <t>Leterrier/Wakeman</t>
  </si>
  <si>
    <t>Applied mechanical design</t>
  </si>
  <si>
    <t xml:space="preserve"> (pas donné en 2025-26)</t>
  </si>
  <si>
    <t>Mechanics of soft and biological matter</t>
  </si>
  <si>
    <t>Mechanobiology: how mechanics regulate life</t>
  </si>
  <si>
    <t>Assembly techniques</t>
  </si>
  <si>
    <t>Dynamical system theory for engineers</t>
  </si>
  <si>
    <t>Energy geostructures</t>
  </si>
  <si>
    <t>Space mission design and operations </t>
  </si>
  <si>
    <t>limk</t>
  </si>
  <si>
    <t>EE-585</t>
  </si>
  <si>
    <t>Kuntzer</t>
  </si>
  <si>
    <t>Space mission design and operations (EE-585)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</si>
</sst>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Verdana"/>
    </font>
    <font>
      <b/>
      <sz val="10"/>
      <name val="Verdana"/>
      <family val="2"/>
    </font>
    <font>
      <i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sz val="12"/>
      <color theme="0"/>
      <name val="Verdana"/>
      <family val="2"/>
    </font>
    <font>
      <sz val="10"/>
      <color rgb="FFFFFFFF"/>
      <name val="Verdana"/>
      <family val="2"/>
    </font>
    <font>
      <b/>
      <sz val="8"/>
      <color theme="1"/>
      <name val="Verdana"/>
      <family val="2"/>
    </font>
    <font>
      <b/>
      <sz val="8"/>
      <name val="Verdana"/>
      <family val="2"/>
    </font>
    <font>
      <b/>
      <sz val="8"/>
      <color rgb="FFFF0000"/>
      <name val="Verdana"/>
      <family val="2"/>
    </font>
    <font>
      <sz val="9"/>
      <name val="Geneva"/>
      <family val="2"/>
    </font>
    <font>
      <sz val="9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trike/>
      <sz val="10"/>
      <color theme="1"/>
      <name val="Arial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hair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auto="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3" fillId="0" borderId="0"/>
  </cellStyleXfs>
  <cellXfs count="173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 vertical="center"/>
      <protection hidden="1"/>
    </xf>
    <xf numFmtId="49" fontId="1" fillId="0" borderId="6" xfId="0" applyNumberFormat="1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wrapText="1"/>
      <protection hidden="1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hidden="1"/>
    </xf>
    <xf numFmtId="0" fontId="7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hidden="1"/>
    </xf>
    <xf numFmtId="0" fontId="0" fillId="3" borderId="3" xfId="0" applyFill="1" applyBorder="1" applyAlignment="1" applyProtection="1">
      <alignment horizontal="center"/>
      <protection hidden="1"/>
    </xf>
    <xf numFmtId="0" fontId="0" fillId="3" borderId="4" xfId="0" applyFill="1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4" borderId="0" xfId="0" applyFill="1" applyProtection="1">
      <protection hidden="1"/>
    </xf>
    <xf numFmtId="0" fontId="0" fillId="4" borderId="3" xfId="0" applyFill="1" applyBorder="1" applyProtection="1">
      <protection hidden="1"/>
    </xf>
    <xf numFmtId="0" fontId="0" fillId="4" borderId="4" xfId="0" applyFill="1" applyBorder="1" applyProtection="1">
      <protection hidden="1"/>
    </xf>
    <xf numFmtId="0" fontId="0" fillId="4" borderId="5" xfId="0" applyFill="1" applyBorder="1" applyProtection="1">
      <protection hidden="1"/>
    </xf>
    <xf numFmtId="0" fontId="0" fillId="4" borderId="3" xfId="0" applyFill="1" applyBorder="1" applyAlignment="1" applyProtection="1">
      <alignment horizontal="center"/>
      <protection hidden="1"/>
    </xf>
    <xf numFmtId="0" fontId="0" fillId="4" borderId="4" xfId="0" applyFill="1" applyBorder="1" applyAlignment="1" applyProtection="1">
      <alignment horizontal="center"/>
      <protection hidden="1"/>
    </xf>
    <xf numFmtId="0" fontId="0" fillId="4" borderId="5" xfId="0" applyFill="1" applyBorder="1" applyAlignment="1" applyProtection="1">
      <alignment horizontal="center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0" fillId="3" borderId="3" xfId="0" applyFill="1" applyBorder="1" applyProtection="1">
      <protection hidden="1"/>
    </xf>
    <xf numFmtId="0" fontId="0" fillId="3" borderId="4" xfId="0" applyFill="1" applyBorder="1" applyProtection="1"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49" fontId="0" fillId="3" borderId="5" xfId="0" applyNumberFormat="1" applyFill="1" applyBorder="1" applyAlignment="1" applyProtection="1">
      <alignment horizontal="center"/>
      <protection locked="0"/>
    </xf>
    <xf numFmtId="49" fontId="0" fillId="3" borderId="3" xfId="0" applyNumberFormat="1" applyFill="1" applyBorder="1" applyAlignment="1" applyProtection="1">
      <alignment horizontal="left"/>
      <protection locked="0"/>
    </xf>
    <xf numFmtId="49" fontId="0" fillId="3" borderId="5" xfId="0" applyNumberForma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49" fontId="0" fillId="2" borderId="5" xfId="0" applyNumberFormat="1" applyFill="1" applyBorder="1" applyAlignment="1" applyProtection="1">
      <alignment horizontal="left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7" borderId="0" xfId="0" applyFont="1" applyFill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7" fontId="4" fillId="0" borderId="0" xfId="0" quotePrefix="1" applyNumberFormat="1" applyFont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0" fillId="0" borderId="12" xfId="0" applyFill="1" applyBorder="1" applyAlignment="1" applyProtection="1">
      <alignment horizontal="center"/>
      <protection hidden="1"/>
    </xf>
    <xf numFmtId="0" fontId="10" fillId="0" borderId="0" xfId="0" applyFont="1" applyBorder="1" applyAlignment="1">
      <alignment horizontal="center" vertical="center" wrapText="1"/>
    </xf>
    <xf numFmtId="0" fontId="3" fillId="3" borderId="3" xfId="0" applyFont="1" applyFill="1" applyBorder="1" applyProtection="1">
      <protection locked="0"/>
    </xf>
    <xf numFmtId="0" fontId="3" fillId="3" borderId="4" xfId="0" applyFont="1" applyFill="1" applyBorder="1" applyProtection="1">
      <protection locked="0"/>
    </xf>
    <xf numFmtId="0" fontId="3" fillId="3" borderId="5" xfId="0" applyFont="1" applyFill="1" applyBorder="1" applyProtection="1">
      <protection locked="0"/>
    </xf>
    <xf numFmtId="0" fontId="3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9" fillId="0" borderId="1" xfId="0" applyNumberFormat="1" applyFont="1" applyBorder="1" applyAlignment="1">
      <alignment horizontal="center" vertical="center" wrapText="1"/>
    </xf>
    <xf numFmtId="0" fontId="9" fillId="8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left" vertical="center" wrapText="1"/>
    </xf>
    <xf numFmtId="0" fontId="4" fillId="7" borderId="0" xfId="0" applyNumberFormat="1" applyFont="1" applyFill="1" applyAlignment="1">
      <alignment horizontal="left" vertical="center" wrapText="1"/>
    </xf>
    <xf numFmtId="0" fontId="0" fillId="0" borderId="14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4" fillId="0" borderId="23" xfId="2" applyFont="1" applyBorder="1" applyAlignment="1">
      <alignment horizontal="center" vertical="center"/>
    </xf>
    <xf numFmtId="0" fontId="14" fillId="0" borderId="20" xfId="2" applyFont="1" applyBorder="1" applyAlignment="1">
      <alignment vertical="center"/>
    </xf>
    <xf numFmtId="0" fontId="14" fillId="0" borderId="20" xfId="2" applyFont="1" applyBorder="1" applyAlignment="1">
      <alignment horizontal="left" vertical="center" wrapText="1"/>
    </xf>
    <xf numFmtId="0" fontId="14" fillId="0" borderId="0" xfId="2" applyFont="1" applyBorder="1" applyAlignment="1">
      <alignment vertical="center"/>
    </xf>
    <xf numFmtId="0" fontId="14" fillId="0" borderId="20" xfId="2" applyFont="1" applyBorder="1" applyAlignment="1">
      <alignment horizontal="left" vertical="center"/>
    </xf>
    <xf numFmtId="0" fontId="14" fillId="0" borderId="23" xfId="2" applyFont="1" applyBorder="1" applyAlignment="1">
      <alignment horizontal="center" vertical="center" wrapText="1"/>
    </xf>
    <xf numFmtId="49" fontId="14" fillId="0" borderId="23" xfId="2" applyNumberFormat="1" applyFont="1" applyBorder="1" applyAlignment="1">
      <alignment horizontal="center" vertical="center"/>
    </xf>
    <xf numFmtId="0" fontId="16" fillId="0" borderId="23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0" fillId="3" borderId="25" xfId="0" applyFill="1" applyBorder="1" applyAlignment="1" applyProtection="1">
      <alignment horizontal="center"/>
      <protection locked="0"/>
    </xf>
    <xf numFmtId="0" fontId="0" fillId="4" borderId="17" xfId="0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25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 vertical="center" textRotation="90"/>
    </xf>
    <xf numFmtId="0" fontId="14" fillId="0" borderId="23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wrapText="1"/>
    </xf>
    <xf numFmtId="49" fontId="18" fillId="0" borderId="22" xfId="0" applyNumberFormat="1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6" xfId="2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14" fillId="0" borderId="30" xfId="2" applyFont="1" applyBorder="1" applyAlignment="1">
      <alignment vertical="center"/>
    </xf>
    <xf numFmtId="0" fontId="3" fillId="5" borderId="31" xfId="0" applyFont="1" applyFill="1" applyBorder="1" applyAlignment="1">
      <alignment vertical="center"/>
    </xf>
    <xf numFmtId="0" fontId="3" fillId="5" borderId="32" xfId="0" applyFont="1" applyFill="1" applyBorder="1" applyAlignment="1">
      <alignment vertical="center"/>
    </xf>
    <xf numFmtId="0" fontId="0" fillId="5" borderId="32" xfId="0" applyFill="1" applyBorder="1" applyAlignment="1">
      <alignment vertical="center"/>
    </xf>
    <xf numFmtId="0" fontId="3" fillId="0" borderId="3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textRotation="90"/>
    </xf>
    <xf numFmtId="0" fontId="1" fillId="0" borderId="0" xfId="0" applyFont="1" applyAlignment="1">
      <alignment horizontal="center" vertical="center" textRotation="90"/>
    </xf>
    <xf numFmtId="0" fontId="1" fillId="0" borderId="18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0" fillId="0" borderId="14" xfId="0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17" fillId="0" borderId="23" xfId="0" applyFont="1" applyBorder="1" applyAlignment="1">
      <alignment vertical="center"/>
    </xf>
    <xf numFmtId="0" fontId="3" fillId="0" borderId="3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1" xfId="0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19" xfId="0" applyFont="1" applyFill="1" applyBorder="1" applyAlignment="1">
      <alignment horizontal="center" vertical="center"/>
    </xf>
    <xf numFmtId="49" fontId="0" fillId="3" borderId="3" xfId="0" applyNumberFormat="1" applyFill="1" applyBorder="1" applyAlignment="1" applyProtection="1">
      <alignment horizontal="center"/>
      <protection locked="0"/>
    </xf>
    <xf numFmtId="0" fontId="1" fillId="0" borderId="34" xfId="0" applyFont="1" applyBorder="1" applyAlignment="1">
      <alignment vertical="center"/>
    </xf>
    <xf numFmtId="0" fontId="3" fillId="5" borderId="35" xfId="0" applyFont="1" applyFill="1" applyBorder="1" applyAlignment="1">
      <alignment vertical="center"/>
    </xf>
    <xf numFmtId="0" fontId="3" fillId="5" borderId="36" xfId="0" applyFont="1" applyFill="1" applyBorder="1" applyAlignment="1">
      <alignment vertical="center"/>
    </xf>
    <xf numFmtId="0" fontId="0" fillId="5" borderId="36" xfId="0" applyFill="1" applyBorder="1" applyAlignment="1">
      <alignment vertical="center"/>
    </xf>
    <xf numFmtId="0" fontId="3" fillId="0" borderId="36" xfId="0" applyFont="1" applyFill="1" applyBorder="1" applyAlignment="1">
      <alignment vertical="center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38" xfId="0" applyFont="1" applyFill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9" xfId="0" applyFill="1" applyBorder="1" applyAlignment="1">
      <alignment vertical="center"/>
    </xf>
    <xf numFmtId="49" fontId="1" fillId="4" borderId="3" xfId="0" applyNumberFormat="1" applyFont="1" applyFill="1" applyBorder="1" applyAlignment="1" applyProtection="1">
      <alignment horizontal="center" vertical="center" wrapText="1"/>
      <protection hidden="1"/>
    </xf>
    <xf numFmtId="49" fontId="1" fillId="4" borderId="4" xfId="0" applyNumberFormat="1" applyFont="1" applyFill="1" applyBorder="1" applyAlignment="1" applyProtection="1">
      <alignment horizontal="center" vertical="center" wrapText="1"/>
      <protection hidden="1"/>
    </xf>
    <xf numFmtId="49" fontId="1" fillId="4" borderId="5" xfId="0" applyNumberFormat="1" applyFont="1" applyFill="1" applyBorder="1" applyAlignment="1" applyProtection="1">
      <alignment horizontal="center" vertical="center" wrapText="1"/>
      <protection hidden="1"/>
    </xf>
    <xf numFmtId="49" fontId="1" fillId="2" borderId="3" xfId="0" applyNumberFormat="1" applyFont="1" applyFill="1" applyBorder="1" applyAlignment="1" applyProtection="1">
      <alignment horizontal="center" vertical="center" textRotation="90" wrapText="1"/>
      <protection hidden="1"/>
    </xf>
    <xf numFmtId="49" fontId="1" fillId="2" borderId="4" xfId="0" applyNumberFormat="1" applyFont="1" applyFill="1" applyBorder="1" applyAlignment="1" applyProtection="1">
      <alignment horizontal="center" vertical="center" textRotation="90" wrapText="1"/>
      <protection hidden="1"/>
    </xf>
    <xf numFmtId="49" fontId="1" fillId="2" borderId="5" xfId="0" applyNumberFormat="1" applyFont="1" applyFill="1" applyBorder="1" applyAlignment="1" applyProtection="1">
      <alignment horizontal="center" vertical="center" textRotation="90" wrapText="1"/>
      <protection hidden="1"/>
    </xf>
    <xf numFmtId="49" fontId="1" fillId="3" borderId="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5" xfId="0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0" fontId="1" fillId="3" borderId="5" xfId="0" applyNumberFormat="1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3" borderId="4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 textRotation="90"/>
    </xf>
    <xf numFmtId="0" fontId="0" fillId="6" borderId="10" xfId="0" applyFill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1" fillId="0" borderId="11" xfId="0" applyFont="1" applyBorder="1" applyAlignment="1">
      <alignment horizontal="center" vertical="center" textRotation="90"/>
    </xf>
    <xf numFmtId="0" fontId="19" fillId="0" borderId="0" xfId="0" applyFont="1"/>
  </cellXfs>
  <cellStyles count="3">
    <cellStyle name="Normal" xfId="0" builtinId="0"/>
    <cellStyle name="Normal 2" xfId="1" xr:uid="{4B459177-8E1A-4A5A-9CBD-6373D6E160FC}"/>
    <cellStyle name="Normal 3" xfId="2" xr:uid="{50C3FD44-65A4-4C74-876F-356EBA585AB7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-0.24994659260841701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G77"/>
  <sheetViews>
    <sheetView tabSelected="1" view="pageLayout" zoomScale="70" zoomScalePageLayoutView="70" workbookViewId="0">
      <selection activeCell="B5" sqref="B5"/>
    </sheetView>
  </sheetViews>
  <sheetFormatPr baseColWidth="10" defaultColWidth="11" defaultRowHeight="12.35"/>
  <cols>
    <col min="1" max="1" width="18.83984375" customWidth="1"/>
    <col min="2" max="2" width="59.15625" customWidth="1"/>
    <col min="3" max="3" width="8.3671875" customWidth="1"/>
    <col min="4" max="4" width="6.83984375" bestFit="1" customWidth="1"/>
    <col min="5" max="5" width="18.62890625" customWidth="1"/>
    <col min="6" max="6" width="10.83984375" customWidth="1"/>
    <col min="7" max="7" width="6.15625" bestFit="1" customWidth="1"/>
  </cols>
  <sheetData>
    <row r="1" spans="1:7" ht="15.35">
      <c r="A1" s="21" t="s">
        <v>0</v>
      </c>
      <c r="B1" s="19" t="s">
        <v>1</v>
      </c>
      <c r="C1" s="1"/>
      <c r="D1" s="14"/>
      <c r="E1" s="14"/>
      <c r="F1" s="15"/>
      <c r="G1" s="15"/>
    </row>
    <row r="2" spans="1:7" ht="15.35">
      <c r="A2" s="15"/>
      <c r="B2" s="13"/>
      <c r="C2" s="1"/>
      <c r="D2" s="14"/>
      <c r="E2" s="14"/>
      <c r="F2" s="15"/>
      <c r="G2" s="15"/>
    </row>
    <row r="3" spans="1:7" ht="15.35">
      <c r="A3" s="16" t="s">
        <v>184</v>
      </c>
      <c r="B3" s="19"/>
      <c r="C3" s="1"/>
      <c r="D3" s="14"/>
      <c r="E3" s="14"/>
      <c r="F3" s="15"/>
      <c r="G3" s="15"/>
    </row>
    <row r="4" spans="1:7" ht="13.2" customHeight="1">
      <c r="A4" s="16"/>
      <c r="B4" s="16"/>
      <c r="C4" s="1"/>
      <c r="D4" s="14"/>
      <c r="E4" s="14"/>
      <c r="F4" s="15"/>
      <c r="G4" s="15"/>
    </row>
    <row r="5" spans="1:7" ht="15.35">
      <c r="A5" s="16" t="s">
        <v>171</v>
      </c>
      <c r="B5" s="20" t="s">
        <v>189</v>
      </c>
      <c r="C5" s="1"/>
      <c r="D5" s="15"/>
      <c r="E5" s="22"/>
      <c r="F5" s="15"/>
      <c r="G5" s="15"/>
    </row>
    <row r="6" spans="1:7" ht="15.35">
      <c r="A6" s="16"/>
      <c r="B6" s="13"/>
      <c r="C6" s="1"/>
      <c r="D6" s="15"/>
      <c r="E6" s="14"/>
      <c r="F6" s="15"/>
      <c r="G6" s="15"/>
    </row>
    <row r="7" spans="1:7" ht="15.35">
      <c r="A7" s="16" t="s">
        <v>2</v>
      </c>
      <c r="B7" s="15" t="str">
        <f>IF($B$5="aucune","aucun","")&amp;IF($B$5=CoursSGM!G2,"Tobias Schneider","")&amp;IF($B$5=CoursSGM!H2,"Christophe Salzmann","")&amp;IF(B5=CoursSGM!I2,"Jürg Schiffmann","")&amp;IF(B5=CoursSGM!J2,"Giulia Tagliabue","")&amp;IF(B5=CoursSGM!K2,"Pedro Reis","")&amp;IF(B5=CoursSGM!L2,"Selman Sakar","")</f>
        <v>aucun</v>
      </c>
      <c r="C7" s="1"/>
      <c r="D7" s="14"/>
      <c r="E7" s="14"/>
      <c r="F7" s="17"/>
      <c r="G7" s="15"/>
    </row>
    <row r="8" spans="1:7" ht="15.35">
      <c r="A8" s="16"/>
      <c r="B8" s="15"/>
      <c r="C8" s="1"/>
      <c r="D8" s="14"/>
      <c r="E8" s="14"/>
      <c r="F8" s="17"/>
      <c r="G8" s="15"/>
    </row>
    <row r="9" spans="1:7" ht="15.35">
      <c r="A9" s="16" t="s">
        <v>3</v>
      </c>
      <c r="B9" s="19" t="s">
        <v>4</v>
      </c>
      <c r="C9" s="1"/>
      <c r="D9" s="14"/>
      <c r="E9" s="14"/>
      <c r="F9" s="14"/>
      <c r="G9" s="15"/>
    </row>
    <row r="10" spans="1:7" ht="15.35">
      <c r="A10" s="15"/>
      <c r="B10" s="15"/>
      <c r="C10" s="13"/>
      <c r="D10" s="14"/>
      <c r="E10" s="14"/>
      <c r="F10" s="14"/>
      <c r="G10" s="15"/>
    </row>
    <row r="11" spans="1:7" ht="15.35">
      <c r="A11" s="15"/>
      <c r="B11" s="18"/>
      <c r="C11" s="13"/>
      <c r="D11" s="14"/>
      <c r="E11" s="14"/>
      <c r="F11" s="14"/>
      <c r="G11" s="15"/>
    </row>
    <row r="12" spans="1:7" ht="15.35">
      <c r="A12" s="16" t="s">
        <v>5</v>
      </c>
      <c r="B12" s="16"/>
      <c r="C12" s="13"/>
      <c r="D12" s="14"/>
      <c r="E12" s="14"/>
      <c r="F12" s="14"/>
      <c r="G12" s="15"/>
    </row>
    <row r="13" spans="1:7" ht="15.35">
      <c r="A13" s="15"/>
      <c r="B13" s="18"/>
      <c r="C13" s="13"/>
      <c r="D13" s="14"/>
      <c r="E13" s="14"/>
      <c r="F13" s="15"/>
      <c r="G13" s="15"/>
    </row>
    <row r="14" spans="1:7" ht="15.35">
      <c r="A14" s="15"/>
      <c r="B14" s="16"/>
      <c r="C14" s="16"/>
      <c r="D14" s="15"/>
      <c r="E14" s="15"/>
      <c r="F14" s="15"/>
      <c r="G14" s="15"/>
    </row>
    <row r="15" spans="1:7" ht="42" customHeight="1" thickBot="1">
      <c r="A15" s="1"/>
      <c r="B15" s="11" t="s">
        <v>6</v>
      </c>
      <c r="C15" s="34" t="s">
        <v>7</v>
      </c>
      <c r="D15" s="37" t="s">
        <v>8</v>
      </c>
      <c r="E15" s="37" t="s">
        <v>9</v>
      </c>
      <c r="F15" s="12" t="s">
        <v>10</v>
      </c>
      <c r="G15" s="54"/>
    </row>
    <row r="16" spans="1:7" ht="13.2" customHeight="1">
      <c r="A16" s="163" t="str">
        <f>IF(B5="aucune","","Cours  fondamentaux")</f>
        <v/>
      </c>
      <c r="B16" s="57"/>
      <c r="C16" s="35" t="str">
        <f>IF(OR(B16="cours",B16=""),"",VLOOKUP(LEFT(B16,FIND("(",B16)-2),CoursSGM!$B$4:$N$92,4,FALSE))</f>
        <v/>
      </c>
      <c r="D16" s="24" t="str">
        <f>IF(B16&lt;&gt;0,VLOOKUP(LEFT(B16,FIND("(",B16)-2),CoursSGM!$B$4:$N$96,12,FALSE),"0")</f>
        <v>0</v>
      </c>
      <c r="E16" s="24" t="str">
        <f>IF(OR(B16="cours",B16=""),"",VLOOKUP(LEFT(B16,FIND("(",B16)-2),CoursSGM!$B$4:$N$92,13,FALSE))</f>
        <v/>
      </c>
      <c r="F16" s="44" t="s">
        <v>11</v>
      </c>
      <c r="G16" s="55"/>
    </row>
    <row r="17" spans="1:7">
      <c r="A17" s="164"/>
      <c r="B17" s="58"/>
      <c r="C17" s="36" t="str">
        <f>IF(OR(B17="cours",B17=""),"",VLOOKUP(LEFT(B17,FIND("(",B17)-2),CoursSGM!$B$4:$N$92,4,FALSE))</f>
        <v/>
      </c>
      <c r="D17" s="25" t="str">
        <f>IF(B17&lt;&gt;0,VLOOKUP(LEFT(B17,FIND("(",B17)-2),CoursSGM!$B$4:$N$96,12,FALSE),"0")</f>
        <v>0</v>
      </c>
      <c r="E17" s="25" t="str">
        <f>IF(OR(B17="cours",B17=""),"",VLOOKUP(LEFT(B17,FIND("(",B17)-2),CoursSGM!$B$4:$N$92,13,FALSE))</f>
        <v/>
      </c>
      <c r="F17" s="45" t="s">
        <v>11</v>
      </c>
      <c r="G17" s="55"/>
    </row>
    <row r="18" spans="1:7">
      <c r="A18" s="164"/>
      <c r="B18" s="58"/>
      <c r="C18" s="36" t="str">
        <f>IF(OR(B18="cours",B18=""),"",VLOOKUP(LEFT(B18,FIND("(",B18)-2),CoursSGM!$B$4:$N$92,4,FALSE))</f>
        <v/>
      </c>
      <c r="D18" s="25" t="str">
        <f>IF(B18&lt;&gt;0,VLOOKUP(LEFT(B18,FIND("(",B18)-2),CoursSGM!$B$4:$N$96,12,FALSE),"0")</f>
        <v>0</v>
      </c>
      <c r="E18" s="25" t="str">
        <f>IF(OR(B18="cours",B18=""),"",VLOOKUP(LEFT(B18,FIND("(",B18)-2),CoursSGM!$B$4:$N$92,13,FALSE))</f>
        <v/>
      </c>
      <c r="F18" s="45" t="s">
        <v>11</v>
      </c>
      <c r="G18" s="55"/>
    </row>
    <row r="19" spans="1:7">
      <c r="A19" s="164"/>
      <c r="B19" s="58"/>
      <c r="C19" s="36" t="str">
        <f>IF(OR(B19="cours",B19=""),"",VLOOKUP(LEFT(B19,FIND("(",B19)-2),CoursSGM!$B$4:$N$92,4,FALSE))</f>
        <v/>
      </c>
      <c r="D19" s="25" t="str">
        <f>IF(B19&lt;&gt;0,VLOOKUP(LEFT(B19,FIND("(",B19)-2),CoursSGM!$B$4:$N$96,12,FALSE),"0")</f>
        <v>0</v>
      </c>
      <c r="E19" s="25" t="str">
        <f>IF(OR(B19="cours",B19=""),"",VLOOKUP(LEFT(B19,FIND("(",B19)-2),CoursSGM!$B$4:$N$92,13,FALSE))</f>
        <v/>
      </c>
      <c r="F19" s="45" t="s">
        <v>11</v>
      </c>
      <c r="G19" s="55"/>
    </row>
    <row r="20" spans="1:7">
      <c r="A20" s="164"/>
      <c r="B20" s="58"/>
      <c r="C20" s="36" t="str">
        <f>IF(OR(B20="cours",B20=""),"",VLOOKUP(LEFT(B20,FIND("(",B20)-2),CoursSGM!$B$4:$N$92,4,FALSE))</f>
        <v/>
      </c>
      <c r="D20" s="25" t="str">
        <f>IF(B20&lt;&gt;0,VLOOKUP(LEFT(B20,FIND("(",B20)-2),CoursSGM!$B$4:$N$96,12,FALSE),"0")</f>
        <v>0</v>
      </c>
      <c r="E20" s="25" t="str">
        <f>IF(OR(B20="cours",B20=""),"",VLOOKUP(LEFT(B20,FIND("(",B20)-2),CoursSGM!$B$4:$N$92,13,FALSE))</f>
        <v/>
      </c>
      <c r="F20" s="45" t="s">
        <v>11</v>
      </c>
      <c r="G20" s="55"/>
    </row>
    <row r="21" spans="1:7">
      <c r="A21" s="164" t="str">
        <f>IF(B5="aucune","Cours SGM  hors spécialisation","Cours  conseillés")</f>
        <v>Cours SGM  hors spécialisation</v>
      </c>
      <c r="B21" s="58"/>
      <c r="C21" s="36" t="str">
        <f>IF(OR(B21="cours",B21=""),"",VLOOKUP(LEFT(B21,FIND("(",B21)-2),CoursSGM!$B$4:$N$92,4,FALSE))</f>
        <v/>
      </c>
      <c r="D21" s="25" t="str">
        <f>IF(B21&lt;&gt;0,VLOOKUP(LEFT(B21,FIND("(",B21)-2),CoursSGM!$B$4:$N$96,12,FALSE),"0")</f>
        <v>0</v>
      </c>
      <c r="E21" s="25" t="str">
        <f>IF(OR(B21="cours",B21=""),"",VLOOKUP(LEFT(B21,FIND("(",B21)-2),CoursSGM!$B$4:$N$92,13,FALSE))</f>
        <v/>
      </c>
      <c r="F21" s="45" t="s">
        <v>11</v>
      </c>
      <c r="G21" s="55"/>
    </row>
    <row r="22" spans="1:7">
      <c r="A22" s="164"/>
      <c r="B22" s="58"/>
      <c r="C22" s="36" t="str">
        <f>IF(OR(B22="cours",B22=""),"",VLOOKUP(LEFT(B22,FIND("(",B22)-2),CoursSGM!$B$4:$N$92,4,FALSE))</f>
        <v/>
      </c>
      <c r="D22" s="25" t="str">
        <f>IF(B22&lt;&gt;0,VLOOKUP(LEFT(B22,FIND("(",B22)-2),CoursSGM!$B$4:$N$96,12,FALSE),"0")</f>
        <v>0</v>
      </c>
      <c r="E22" s="25" t="str">
        <f>IF(OR(B22="cours",B22=""),"",VLOOKUP(LEFT(B22,FIND("(",B22)-2),CoursSGM!$B$4:$N$92,13,FALSE))</f>
        <v/>
      </c>
      <c r="F22" s="45" t="s">
        <v>11</v>
      </c>
      <c r="G22" s="55"/>
    </row>
    <row r="23" spans="1:7">
      <c r="A23" s="164"/>
      <c r="B23" s="58"/>
      <c r="C23" s="36" t="str">
        <f>IF(OR(B23="cours",B23=""),"",VLOOKUP(LEFT(B23,FIND("(",B23)-2),CoursSGM!$B$4:$N$92,4,FALSE))</f>
        <v/>
      </c>
      <c r="D23" s="25" t="str">
        <f>IF(B23&lt;&gt;0,VLOOKUP(LEFT(B23,FIND("(",B23)-2),CoursSGM!$B$4:$N$96,12,FALSE),"0")</f>
        <v>0</v>
      </c>
      <c r="E23" s="25" t="str">
        <f>IF(OR(B23="cours",B23=""),"",VLOOKUP(LEFT(B23,FIND("(",B23)-2),CoursSGM!$B$4:$N$92,13,FALSE))</f>
        <v/>
      </c>
      <c r="F23" s="45" t="s">
        <v>11</v>
      </c>
      <c r="G23" s="55"/>
    </row>
    <row r="24" spans="1:7">
      <c r="A24" s="164"/>
      <c r="B24" s="58"/>
      <c r="C24" s="36" t="str">
        <f>IF(OR(B24="cours",B24=""),"",VLOOKUP(LEFT(B24,FIND("(",B24)-2),CoursSGM!$B$4:$N$92,4,FALSE))</f>
        <v/>
      </c>
      <c r="D24" s="25" t="str">
        <f>IF(B24&lt;&gt;0,VLOOKUP(LEFT(B24,FIND("(",B24)-2),CoursSGM!$B$4:$N$96,12,FALSE),"0")</f>
        <v>0</v>
      </c>
      <c r="E24" s="25" t="str">
        <f>IF(OR(B24="cours",B24=""),"",VLOOKUP(LEFT(B24,FIND("(",B24)-2),CoursSGM!$B$4:$N$92,13,FALSE))</f>
        <v/>
      </c>
      <c r="F24" s="45" t="s">
        <v>11</v>
      </c>
      <c r="G24" s="55"/>
    </row>
    <row r="25" spans="1:7">
      <c r="A25" s="164"/>
      <c r="B25" s="58"/>
      <c r="C25" s="36" t="str">
        <f>IF(OR(B25="cours",B25=""),"",VLOOKUP(LEFT(B25,FIND("(",B25)-2),CoursSGM!$B$4:$N$92,4,FALSE))</f>
        <v/>
      </c>
      <c r="D25" s="25" t="str">
        <f>IF(B25&lt;&gt;0,VLOOKUP(LEFT(B25,FIND("(",B25)-2),CoursSGM!$B$4:$N$96,12,FALSE),"0")</f>
        <v>0</v>
      </c>
      <c r="E25" s="25" t="str">
        <f>IF(OR(B25="cours",B25=""),"",VLOOKUP(LEFT(B25,FIND("(",B25)-2),CoursSGM!$B$4:$N$92,13,FALSE))</f>
        <v/>
      </c>
      <c r="F25" s="45" t="s">
        <v>11</v>
      </c>
      <c r="G25" s="55"/>
    </row>
    <row r="26" spans="1:7">
      <c r="A26" s="164"/>
      <c r="B26" s="58"/>
      <c r="C26" s="36" t="str">
        <f>IF(OR(B26="cours",B26=""),"",VLOOKUP(LEFT(B26,FIND("(",B26)-2),CoursSGM!$B$4:$N$92,4,FALSE))</f>
        <v/>
      </c>
      <c r="D26" s="25" t="str">
        <f>IF(B26&lt;&gt;0,VLOOKUP(LEFT(B26,FIND("(",B26)-2),CoursSGM!$B$4:$N$96,12,FALSE),"0")</f>
        <v>0</v>
      </c>
      <c r="E26" s="25" t="str">
        <f>IF(OR(B26="cours",B26=""),"",VLOOKUP(LEFT(B26,FIND("(",B26)-2),CoursSGM!$B$4:$N$92,13,FALSE))</f>
        <v/>
      </c>
      <c r="F26" s="45" t="s">
        <v>11</v>
      </c>
      <c r="G26" s="55"/>
    </row>
    <row r="27" spans="1:7">
      <c r="A27" s="164"/>
      <c r="B27" s="58"/>
      <c r="C27" s="36" t="str">
        <f>IF(OR(B27="cours",B27=""),"",VLOOKUP(LEFT(B27,FIND("(",B27)-2),CoursSGM!$B$4:$N$92,4,FALSE))</f>
        <v/>
      </c>
      <c r="D27" s="25" t="str">
        <f>IF(B27&lt;&gt;0,VLOOKUP(LEFT(B27,FIND("(",B27)-2),CoursSGM!$B$4:$N$96,12,FALSE),"0")</f>
        <v>0</v>
      </c>
      <c r="E27" s="25" t="str">
        <f>IF(OR(B27="cours",B27=""),"",VLOOKUP(LEFT(B27,FIND("(",B27)-2),CoursSGM!$B$4:$N$92,13,FALSE))</f>
        <v/>
      </c>
      <c r="F27" s="45" t="s">
        <v>11</v>
      </c>
      <c r="G27" s="55"/>
    </row>
    <row r="28" spans="1:7">
      <c r="A28" s="164"/>
      <c r="B28" s="58"/>
      <c r="C28" s="36" t="str">
        <f>IF(OR(B28="cours",B28=""),"",VLOOKUP(LEFT(B28,FIND("(",B28)-2),CoursSGM!$B$4:$N$92,4,FALSE))</f>
        <v/>
      </c>
      <c r="D28" s="25" t="str">
        <f>IF(B28&lt;&gt;0,VLOOKUP(LEFT(B28,FIND("(",B28)-2),CoursSGM!$B$4:$N$96,12,FALSE),"0")</f>
        <v>0</v>
      </c>
      <c r="E28" s="25" t="str">
        <f>IF(OR(B28="cours",B28=""),"",VLOOKUP(LEFT(B28,FIND("(",B28)-2),CoursSGM!$B$4:$N$92,13,FALSE))</f>
        <v/>
      </c>
      <c r="F28" s="45" t="s">
        <v>11</v>
      </c>
      <c r="G28" s="55"/>
    </row>
    <row r="29" spans="1:7">
      <c r="A29" s="164"/>
      <c r="B29" s="58"/>
      <c r="C29" s="36" t="str">
        <f>IF(OR(B29="cours",B29=""),"",VLOOKUP(LEFT(B29,FIND("(",B29)-2),CoursSGM!$B$4:$N$92,4,FALSE))</f>
        <v/>
      </c>
      <c r="D29" s="25" t="str">
        <f>IF(B29&lt;&gt;0,VLOOKUP(LEFT(B29,FIND("(",B29)-2),CoursSGM!$B$4:$N$96,12,FALSE),"0")</f>
        <v>0</v>
      </c>
      <c r="E29" s="25" t="str">
        <f>IF(OR(B29="cours",B29=""),"",VLOOKUP(LEFT(B29,FIND("(",B29)-2),CoursSGM!$B$4:$N$92,13,FALSE))</f>
        <v/>
      </c>
      <c r="F29" s="45" t="s">
        <v>11</v>
      </c>
      <c r="G29" s="55"/>
    </row>
    <row r="30" spans="1:7">
      <c r="A30" s="164"/>
      <c r="B30" s="58"/>
      <c r="C30" s="36" t="str">
        <f>IF(OR(B30="cours",B30=""),"",VLOOKUP(LEFT(B30,FIND("(",B30)-2),CoursSGM!$B$4:$N$92,4,FALSE))</f>
        <v/>
      </c>
      <c r="D30" s="25" t="str">
        <f>IF(B30&lt;&gt;0,VLOOKUP(LEFT(B30,FIND("(",B30)-2),CoursSGM!$B$4:$N$96,12,FALSE),"0")</f>
        <v>0</v>
      </c>
      <c r="E30" s="25" t="str">
        <f>IF(OR(B30="cours",B30=""),"",VLOOKUP(LEFT(B30,FIND("(",B30)-2),CoursSGM!$B$4:$N$92,13,FALSE))</f>
        <v/>
      </c>
      <c r="F30" s="45" t="s">
        <v>11</v>
      </c>
      <c r="G30" s="55"/>
    </row>
    <row r="31" spans="1:7">
      <c r="A31" s="164"/>
      <c r="B31" s="58"/>
      <c r="C31" s="36" t="str">
        <f>IF(OR(B31="cours",B31=""),"",VLOOKUP(LEFT(B31,FIND("(",B31)-2),CoursSGM!$B$4:$N$92,4,FALSE))</f>
        <v/>
      </c>
      <c r="D31" s="25" t="str">
        <f>IF(B31&lt;&gt;0,VLOOKUP(LEFT(B31,FIND("(",B31)-2),CoursSGM!$B$4:$N$96,12,FALSE),"0")</f>
        <v>0</v>
      </c>
      <c r="E31" s="25" t="str">
        <f>IF(OR(B31="cours",B31=""),"",VLOOKUP(LEFT(B31,FIND("(",B31)-2),CoursSGM!$B$4:$N$92,13,FALSE))</f>
        <v/>
      </c>
      <c r="F31" s="45" t="s">
        <v>11</v>
      </c>
      <c r="G31" s="55"/>
    </row>
    <row r="32" spans="1:7">
      <c r="A32" s="164"/>
      <c r="B32" s="58"/>
      <c r="C32" s="36" t="str">
        <f>IF(OR(B32="cours",B32=""),"",VLOOKUP(LEFT(B32,FIND("(",B32)-2),CoursSGM!$B$4:$N$92,4,FALSE))</f>
        <v/>
      </c>
      <c r="D32" s="25" t="str">
        <f>IF(B32&lt;&gt;0,VLOOKUP(LEFT(B32,FIND("(",B32)-2),CoursSGM!$B$4:$N$96,12,FALSE),"0")</f>
        <v>0</v>
      </c>
      <c r="E32" s="25" t="str">
        <f>IF(OR(B32="cours",B32=""),"",VLOOKUP(LEFT(B32,FIND("(",B32)-2),CoursSGM!$B$4:$N$92,13,FALSE))</f>
        <v/>
      </c>
      <c r="F32" s="45" t="s">
        <v>11</v>
      </c>
      <c r="G32" s="55"/>
    </row>
    <row r="33" spans="1:7">
      <c r="A33" s="164"/>
      <c r="B33" s="58"/>
      <c r="C33" s="36" t="str">
        <f>IF(OR(B33="cours",B33=""),"",VLOOKUP(LEFT(B33,FIND("(",B33)-2),CoursSGM!$B$4:$N$92,4,FALSE))</f>
        <v/>
      </c>
      <c r="D33" s="25" t="str">
        <f>IF(B33&lt;&gt;0,VLOOKUP(LEFT(B33,FIND("(",B33)-2),CoursSGM!$B$4:$N$96,12,FALSE),"0")</f>
        <v>0</v>
      </c>
      <c r="E33" s="25" t="str">
        <f>IF(OR(B33="cours",B33=""),"",VLOOKUP(LEFT(B33,FIND("(",B33)-2),CoursSGM!$B$4:$N$92,13,FALSE))</f>
        <v/>
      </c>
      <c r="F33" s="45" t="s">
        <v>11</v>
      </c>
      <c r="G33" s="55"/>
    </row>
    <row r="34" spans="1:7">
      <c r="A34" s="161" t="str">
        <f>IF(B5="aucune","","Cours SGM  hors spécialisation")</f>
        <v/>
      </c>
      <c r="B34" s="58"/>
      <c r="C34" s="36" t="str">
        <f>IF(OR(B34="cours",B34=""),"",VLOOKUP(LEFT(B34,FIND("(",B34)-2),CoursSGM!$B$4:$N$92,4,FALSE))</f>
        <v/>
      </c>
      <c r="D34" s="25" t="str">
        <f>IF(B34&lt;&gt;0,VLOOKUP(LEFT(B34,FIND("(",B34)-2),CoursSGM!$B$4:$N$96,12,FALSE),"0")</f>
        <v>0</v>
      </c>
      <c r="E34" s="25" t="str">
        <f>IF(OR(B34="cours",B34=""),"",VLOOKUP(LEFT(B34,FIND("(",B34)-2),CoursSGM!$B$4:$N$92,13,FALSE))</f>
        <v/>
      </c>
      <c r="F34" s="45" t="s">
        <v>11</v>
      </c>
      <c r="G34" s="55"/>
    </row>
    <row r="35" spans="1:7">
      <c r="A35" s="161"/>
      <c r="B35" s="58"/>
      <c r="C35" s="36" t="str">
        <f>IF(OR(B35="cours",B35=""),"",VLOOKUP(LEFT(B35,FIND("(",B35)-2),CoursSGM!$B$4:$N$92,4,FALSE))</f>
        <v/>
      </c>
      <c r="D35" s="25" t="str">
        <f>IF(B35&lt;&gt;0,VLOOKUP(LEFT(B35,FIND("(",B35)-2),CoursSGM!$B$4:$N$96,12,FALSE),"0")</f>
        <v>0</v>
      </c>
      <c r="E35" s="25" t="str">
        <f>IF(OR(B35="cours",B35=""),"",VLOOKUP(LEFT(B35,FIND("(",B35)-2),CoursSGM!$B$4:$N$92,13,FALSE))</f>
        <v/>
      </c>
      <c r="F35" s="45" t="s">
        <v>11</v>
      </c>
      <c r="G35" s="55"/>
    </row>
    <row r="36" spans="1:7">
      <c r="A36" s="161"/>
      <c r="B36" s="58"/>
      <c r="C36" s="36" t="str">
        <f>IF(OR(B36="cours",B36=""),"",VLOOKUP(LEFT(B36,FIND("(",B36)-2),CoursSGM!$B$4:$N$92,4,FALSE))</f>
        <v/>
      </c>
      <c r="D36" s="25" t="str">
        <f>IF(B36&lt;&gt;0,VLOOKUP(LEFT(B36,FIND("(",B36)-2),CoursSGM!$B$4:$N$96,12,FALSE),"0")</f>
        <v>0</v>
      </c>
      <c r="E36" s="25" t="str">
        <f>IF(OR(B36="cours",B36=""),"",VLOOKUP(LEFT(B36,FIND("(",B36)-2),CoursSGM!$B$4:$N$92,13,FALSE))</f>
        <v/>
      </c>
      <c r="F36" s="45" t="s">
        <v>11</v>
      </c>
      <c r="G36" s="55"/>
    </row>
    <row r="37" spans="1:7">
      <c r="A37" s="161"/>
      <c r="B37" s="58"/>
      <c r="C37" s="36" t="str">
        <f>IF(OR(B37="cours",B37=""),"",VLOOKUP(LEFT(B37,FIND("(",B37)-2),CoursSGM!$B$4:$N$92,4,FALSE))</f>
        <v/>
      </c>
      <c r="D37" s="25" t="str">
        <f>IF(B37&lt;&gt;0,VLOOKUP(LEFT(B37,FIND("(",B37)-2),CoursSGM!$B$4:$N$96,12,FALSE),"0")</f>
        <v>0</v>
      </c>
      <c r="E37" s="25" t="str">
        <f>IF(OR(B37="cours",B37=""),"",VLOOKUP(LEFT(B37,FIND("(",B37)-2),CoursSGM!$B$4:$N$92,13,FALSE))</f>
        <v/>
      </c>
      <c r="F37" s="45" t="s">
        <v>11</v>
      </c>
      <c r="G37" s="55"/>
    </row>
    <row r="38" spans="1:7">
      <c r="A38" s="161"/>
      <c r="B38" s="58"/>
      <c r="C38" s="36" t="str">
        <f>IF(OR(B38="cours",B38=""),"",VLOOKUP(LEFT(B38,FIND("(",B38)-2),CoursSGM!$B$4:$N$92,4,FALSE))</f>
        <v/>
      </c>
      <c r="D38" s="25" t="str">
        <f>IF(B38&lt;&gt;0,VLOOKUP(LEFT(B38,FIND("(",B38)-2),CoursSGM!$B$4:$N$96,12,FALSE),"0")</f>
        <v>0</v>
      </c>
      <c r="E38" s="25" t="str">
        <f>IF(OR(B38="cours",B38=""),"",VLOOKUP(LEFT(B38,FIND("(",B38)-2),CoursSGM!$B$4:$N$92,13,FALSE))</f>
        <v/>
      </c>
      <c r="F38" s="45" t="s">
        <v>11</v>
      </c>
      <c r="G38" s="55"/>
    </row>
    <row r="39" spans="1:7" ht="12.7" thickBot="1">
      <c r="A39" s="162"/>
      <c r="B39" s="59"/>
      <c r="C39" s="36" t="str">
        <f>IF(OR(B39="cours",B39=""),"",VLOOKUP(LEFT(B39,FIND("(",B39)-2),CoursSGM!$B$4:$N$92,4,FALSE))</f>
        <v/>
      </c>
      <c r="D39" s="25" t="str">
        <f>IF(B39&lt;&gt;0,VLOOKUP(LEFT(B39,FIND("(",B39)-2),CoursSGM!$B$4:$N$96,12,FALSE),"0")</f>
        <v>0</v>
      </c>
      <c r="E39" s="25" t="str">
        <f>IF(OR(B39="cours",B39=""),"",VLOOKUP(LEFT(B39,FIND("(",B39)-2),CoursSGM!$B$4:$N$92,13,FALSE))</f>
        <v/>
      </c>
      <c r="F39" s="88" t="s">
        <v>11</v>
      </c>
      <c r="G39" s="55"/>
    </row>
    <row r="40" spans="1:7">
      <c r="A40" s="159" t="s">
        <v>185</v>
      </c>
      <c r="B40" s="39"/>
      <c r="C40" s="141"/>
      <c r="D40" s="95"/>
      <c r="E40" s="141"/>
      <c r="F40" s="44" t="s">
        <v>11</v>
      </c>
      <c r="G40" s="26" t="str">
        <f>IF(ISBLANK(B40),"",IF($B$5="aucune","aucune",IF(ISBLANK(VLOOKUP(B40,CoursSGM!$B$5:$N$92,$E$5,FALSE)),"Non","Oui")))</f>
        <v/>
      </c>
    </row>
    <row r="41" spans="1:7" ht="12.7" thickBot="1">
      <c r="A41" s="160"/>
      <c r="B41" s="40"/>
      <c r="C41" s="38"/>
      <c r="D41" s="10"/>
      <c r="E41" s="38"/>
      <c r="F41" s="88" t="s">
        <v>11</v>
      </c>
      <c r="G41" s="26" t="str">
        <f>IF(ISBLANK(B41),"",IF($B$5="aucune","aucune",IF(ISBLANK(VLOOKUP(B41,CoursSGM!$B$5:$N$92,$E$5,FALSE)),"Non","Oui")))</f>
        <v/>
      </c>
    </row>
    <row r="42" spans="1:7">
      <c r="A42" s="153" t="s">
        <v>12</v>
      </c>
      <c r="B42" s="27" t="s">
        <v>13</v>
      </c>
      <c r="C42" s="28" t="s">
        <v>14</v>
      </c>
      <c r="D42" s="31">
        <v>10</v>
      </c>
      <c r="E42" s="31" t="s">
        <v>15</v>
      </c>
      <c r="F42" s="89" t="s">
        <v>11</v>
      </c>
      <c r="G42" s="2"/>
    </row>
    <row r="43" spans="1:7">
      <c r="A43" s="154"/>
      <c r="B43" s="27" t="s">
        <v>16</v>
      </c>
      <c r="C43" s="29"/>
      <c r="D43" s="32">
        <v>3</v>
      </c>
      <c r="E43" s="32" t="s">
        <v>17</v>
      </c>
      <c r="F43" s="90" t="s">
        <v>11</v>
      </c>
      <c r="G43" s="1"/>
    </row>
    <row r="44" spans="1:7" ht="12.7" thickBot="1">
      <c r="A44" s="155"/>
      <c r="B44" s="27" t="s">
        <v>18</v>
      </c>
      <c r="C44" s="30"/>
      <c r="D44" s="33">
        <v>3</v>
      </c>
      <c r="E44" s="33" t="s">
        <v>19</v>
      </c>
      <c r="F44" s="91" t="s">
        <v>11</v>
      </c>
      <c r="G44" s="1"/>
    </row>
    <row r="45" spans="1:7" ht="13.2" customHeight="1">
      <c r="A45" s="156" t="s">
        <v>20</v>
      </c>
      <c r="B45" s="41"/>
      <c r="C45" s="3"/>
      <c r="D45" s="4"/>
      <c r="E45" s="4"/>
      <c r="F45" s="92" t="s">
        <v>11</v>
      </c>
      <c r="G45" s="1"/>
    </row>
    <row r="46" spans="1:7">
      <c r="A46" s="157"/>
      <c r="B46" s="42"/>
      <c r="C46" s="5"/>
      <c r="D46" s="6"/>
      <c r="E46" s="6"/>
      <c r="F46" s="93" t="s">
        <v>11</v>
      </c>
      <c r="G46" s="1"/>
    </row>
    <row r="47" spans="1:7">
      <c r="A47" s="157"/>
      <c r="B47" s="42"/>
      <c r="C47" s="5"/>
      <c r="D47" s="6"/>
      <c r="E47" s="6"/>
      <c r="F47" s="93" t="s">
        <v>11</v>
      </c>
      <c r="G47" s="1"/>
    </row>
    <row r="48" spans="1:7">
      <c r="A48" s="157"/>
      <c r="B48" s="42"/>
      <c r="C48" s="5"/>
      <c r="D48" s="6"/>
      <c r="E48" s="6"/>
      <c r="F48" s="93" t="s">
        <v>11</v>
      </c>
      <c r="G48" s="1"/>
    </row>
    <row r="49" spans="1:7">
      <c r="A49" s="157"/>
      <c r="B49" s="42"/>
      <c r="C49" s="5"/>
      <c r="D49" s="6"/>
      <c r="E49" s="6"/>
      <c r="F49" s="93" t="s">
        <v>11</v>
      </c>
      <c r="G49" s="1"/>
    </row>
    <row r="50" spans="1:7">
      <c r="A50" s="157"/>
      <c r="B50" s="42"/>
      <c r="C50" s="5"/>
      <c r="D50" s="6"/>
      <c r="E50" s="6"/>
      <c r="F50" s="93" t="s">
        <v>11</v>
      </c>
      <c r="G50" s="1"/>
    </row>
    <row r="51" spans="1:7">
      <c r="A51" s="157"/>
      <c r="B51" s="42"/>
      <c r="C51" s="5"/>
      <c r="D51" s="6"/>
      <c r="E51" s="6"/>
      <c r="F51" s="93" t="s">
        <v>11</v>
      </c>
      <c r="G51" s="1"/>
    </row>
    <row r="52" spans="1:7">
      <c r="A52" s="157"/>
      <c r="B52" s="42"/>
      <c r="C52" s="5"/>
      <c r="D52" s="6"/>
      <c r="E52" s="6"/>
      <c r="F52" s="93" t="s">
        <v>11</v>
      </c>
      <c r="G52" s="1"/>
    </row>
    <row r="53" spans="1:7">
      <c r="A53" s="157"/>
      <c r="B53" s="42"/>
      <c r="C53" s="5"/>
      <c r="D53" s="6"/>
      <c r="E53" s="6"/>
      <c r="F53" s="93" t="s">
        <v>11</v>
      </c>
      <c r="G53" s="1"/>
    </row>
    <row r="54" spans="1:7">
      <c r="A54" s="157"/>
      <c r="B54" s="42"/>
      <c r="C54" s="5"/>
      <c r="D54" s="6"/>
      <c r="E54" s="6"/>
      <c r="F54" s="93" t="s">
        <v>11</v>
      </c>
      <c r="G54" s="1"/>
    </row>
    <row r="55" spans="1:7" ht="15.35">
      <c r="A55" s="157"/>
      <c r="B55" s="42"/>
      <c r="C55" s="5"/>
      <c r="D55" s="6"/>
      <c r="E55" s="7"/>
      <c r="F55" s="93" t="s">
        <v>11</v>
      </c>
      <c r="G55" s="15"/>
    </row>
    <row r="56" spans="1:7" ht="15.7" thickBot="1">
      <c r="A56" s="158"/>
      <c r="B56" s="43"/>
      <c r="C56" s="8"/>
      <c r="D56" s="9"/>
      <c r="E56" s="9"/>
      <c r="F56" s="94" t="s">
        <v>11</v>
      </c>
      <c r="G56" s="15"/>
    </row>
    <row r="57" spans="1:7" ht="15.35">
      <c r="A57" s="15"/>
      <c r="B57" s="15"/>
      <c r="C57" s="15"/>
      <c r="D57" s="15"/>
      <c r="E57" s="15"/>
      <c r="F57" s="15"/>
      <c r="G57" s="15"/>
    </row>
    <row r="58" spans="1:7" ht="15.35">
      <c r="A58" s="15"/>
      <c r="B58" s="15"/>
      <c r="C58" s="15"/>
      <c r="D58" s="15"/>
      <c r="E58" s="17"/>
      <c r="F58" s="15"/>
      <c r="G58" s="15"/>
    </row>
    <row r="59" spans="1:7" ht="15.35">
      <c r="A59" s="15"/>
      <c r="B59" s="16" t="s">
        <v>367</v>
      </c>
      <c r="C59" s="15"/>
      <c r="D59" s="15"/>
      <c r="E59" s="17"/>
      <c r="F59" s="15"/>
      <c r="G59" s="15"/>
    </row>
    <row r="60" spans="1:7" ht="15.35">
      <c r="A60" s="15"/>
      <c r="B60" s="15" t="s">
        <v>21</v>
      </c>
      <c r="C60" s="16"/>
      <c r="D60" s="17">
        <f>SUMIF($D$16:$D$56,"&gt;0")</f>
        <v>16</v>
      </c>
      <c r="E60" s="17"/>
      <c r="F60" s="15"/>
      <c r="G60" s="15"/>
    </row>
    <row r="61" spans="1:7" ht="15.35">
      <c r="A61" s="15"/>
      <c r="B61" s="15" t="s">
        <v>22</v>
      </c>
      <c r="C61" s="16"/>
      <c r="D61" s="17">
        <f>SUMIF($D$16:$D$41,"&gt;0")</f>
        <v>0</v>
      </c>
      <c r="E61" s="15"/>
      <c r="F61" s="15"/>
      <c r="G61" s="15"/>
    </row>
    <row r="62" spans="1:7" ht="15.35">
      <c r="A62" s="15"/>
      <c r="B62" s="15" t="s">
        <v>172</v>
      </c>
      <c r="C62" s="16"/>
      <c r="D62" s="17">
        <f>IF(B5="aucune",0,SUM($D$16:$D$33))</f>
        <v>0</v>
      </c>
      <c r="E62" s="15"/>
      <c r="F62" s="15"/>
      <c r="G62" s="15"/>
    </row>
    <row r="63" spans="1:7" ht="15.35">
      <c r="A63" s="15"/>
      <c r="B63" s="15" t="s">
        <v>23</v>
      </c>
      <c r="C63" s="16"/>
      <c r="D63" s="17">
        <f>SUMIF($D$45:$D$56,"&gt;0",$D$45:$D$56)</f>
        <v>0</v>
      </c>
      <c r="E63" s="15"/>
      <c r="F63" s="15"/>
      <c r="G63" s="15"/>
    </row>
    <row r="64" spans="1:7" ht="15.35">
      <c r="A64" s="15"/>
      <c r="B64" s="15"/>
      <c r="C64" s="15"/>
      <c r="D64" s="15"/>
      <c r="E64" s="15"/>
      <c r="F64" s="15"/>
      <c r="G64" s="15"/>
    </row>
    <row r="65" spans="1:7" ht="15.35">
      <c r="A65" s="15"/>
      <c r="B65" s="16" t="s">
        <v>24</v>
      </c>
      <c r="C65" s="15"/>
      <c r="D65" s="15"/>
      <c r="E65" s="15"/>
      <c r="F65" s="15"/>
      <c r="G65" s="15"/>
    </row>
    <row r="66" spans="1:7" ht="15.35">
      <c r="A66" s="15"/>
      <c r="B66" s="15" t="s">
        <v>25</v>
      </c>
      <c r="C66" s="15"/>
      <c r="D66" s="17">
        <f>SUMIF($F$16:$F$56,"=1er",$D$16:$D$56)</f>
        <v>0</v>
      </c>
      <c r="E66" s="15"/>
      <c r="F66" s="15"/>
      <c r="G66" s="15"/>
    </row>
    <row r="67" spans="1:7" ht="15.35">
      <c r="A67" s="15"/>
      <c r="B67" s="15" t="s">
        <v>26</v>
      </c>
      <c r="C67" s="15"/>
      <c r="D67" s="17">
        <f>SUMIF($F$16:$F$56,"=2ème",$D$16:$D$56)</f>
        <v>0</v>
      </c>
      <c r="E67" s="15"/>
      <c r="F67" s="15"/>
      <c r="G67" s="1"/>
    </row>
    <row r="68" spans="1:7" ht="15.35">
      <c r="A68" s="15"/>
      <c r="B68" s="15" t="s">
        <v>27</v>
      </c>
      <c r="C68" s="15"/>
      <c r="D68" s="17">
        <f>SUMIF($F$16:$F$56,"=3ème",$D$16:$D$56)</f>
        <v>0</v>
      </c>
      <c r="E68" s="15"/>
      <c r="F68" s="15"/>
      <c r="G68" s="1"/>
    </row>
    <row r="69" spans="1:7" ht="15.35">
      <c r="A69" s="1"/>
      <c r="B69" s="15" t="s">
        <v>364</v>
      </c>
      <c r="C69" s="1"/>
      <c r="D69" s="17">
        <f>SUMIF($F$16:$F$56,"=4ème",$D$16:$D$56)</f>
        <v>0</v>
      </c>
      <c r="E69" s="1"/>
      <c r="F69" s="1"/>
      <c r="G69" s="1"/>
    </row>
    <row r="70" spans="1:7" ht="15.35">
      <c r="A70" s="1"/>
      <c r="B70" s="15" t="s">
        <v>365</v>
      </c>
      <c r="C70" s="1"/>
      <c r="D70" s="17">
        <f>SUMIF($F$16:$F$56,"=5ème",$D$16:$D$56)</f>
        <v>0</v>
      </c>
      <c r="E70" s="1"/>
      <c r="F70" s="1"/>
      <c r="G70" s="1"/>
    </row>
    <row r="71" spans="1:7" ht="15.35">
      <c r="A71" s="1"/>
      <c r="B71" s="15" t="s">
        <v>366</v>
      </c>
      <c r="C71" s="1"/>
      <c r="D71" s="17">
        <f>SUMIF($F$16:$F$56,"=6ème",$D$16:$D$56)</f>
        <v>0</v>
      </c>
      <c r="E71" s="1"/>
      <c r="F71" s="1"/>
      <c r="G71" s="1"/>
    </row>
    <row r="72" spans="1:7">
      <c r="A72" s="1"/>
      <c r="C72" s="1"/>
      <c r="D72" s="1"/>
      <c r="E72" s="1"/>
      <c r="F72" s="1"/>
      <c r="G72" s="1"/>
    </row>
    <row r="73" spans="1:7">
      <c r="A73" s="1"/>
      <c r="B73" s="1"/>
      <c r="C73" s="1"/>
      <c r="D73" s="1"/>
      <c r="E73" s="1"/>
      <c r="F73" s="1"/>
      <c r="G73" s="1"/>
    </row>
    <row r="74" spans="1:7">
      <c r="A74" s="1"/>
      <c r="B74" s="61" t="s">
        <v>186</v>
      </c>
      <c r="C74" s="1"/>
      <c r="D74" s="1"/>
      <c r="E74" s="1"/>
      <c r="F74" s="1"/>
      <c r="G74" s="1"/>
    </row>
    <row r="75" spans="1:7">
      <c r="A75" s="1"/>
      <c r="B75" s="60" t="s">
        <v>187</v>
      </c>
      <c r="C75" s="1"/>
      <c r="D75" s="1"/>
      <c r="E75" s="1"/>
      <c r="F75" s="60"/>
      <c r="G75" s="23"/>
    </row>
    <row r="76" spans="1:7">
      <c r="A76" s="1"/>
      <c r="C76" s="1"/>
      <c r="D76" s="1"/>
      <c r="E76" s="1"/>
      <c r="F76" s="1"/>
    </row>
    <row r="77" spans="1:7">
      <c r="A77" s="1"/>
      <c r="B77" s="1"/>
      <c r="C77" s="1"/>
      <c r="D77" s="1"/>
      <c r="E77" s="1"/>
      <c r="F77" s="1"/>
    </row>
  </sheetData>
  <sheetProtection selectLockedCells="1"/>
  <mergeCells count="6">
    <mergeCell ref="A42:A44"/>
    <mergeCell ref="A45:A56"/>
    <mergeCell ref="A40:A41"/>
    <mergeCell ref="A34:A39"/>
    <mergeCell ref="A16:A20"/>
    <mergeCell ref="A21:A33"/>
  </mergeCells>
  <phoneticPr fontId="4" type="noConversion"/>
  <conditionalFormatting sqref="A16:F20">
    <cfRule type="expression" dxfId="5" priority="5">
      <formula>AND($B$5&lt;&gt;"aucune")</formula>
    </cfRule>
  </conditionalFormatting>
  <conditionalFormatting sqref="A21:F33">
    <cfRule type="expression" dxfId="4" priority="3">
      <formula>AND($B$5&lt;&gt;"aucune")</formula>
    </cfRule>
  </conditionalFormatting>
  <conditionalFormatting sqref="D60">
    <cfRule type="cellIs" dxfId="3" priority="9" operator="lessThan">
      <formula>90</formula>
    </cfRule>
  </conditionalFormatting>
  <conditionalFormatting sqref="D61">
    <cfRule type="cellIs" dxfId="2" priority="7" operator="lessThan">
      <formula>44</formula>
    </cfRule>
  </conditionalFormatting>
  <conditionalFormatting sqref="D62:D63">
    <cfRule type="cellIs" dxfId="1" priority="10" operator="lessThan">
      <formula>30</formula>
    </cfRule>
  </conditionalFormatting>
  <conditionalFormatting sqref="D66:D71">
    <cfRule type="cellIs" dxfId="0" priority="16" operator="notBetween">
      <formula>25</formula>
      <formula>35</formula>
    </cfRule>
  </conditionalFormatting>
  <dataValidations count="3">
    <dataValidation type="list" allowBlank="1" showInputMessage="1" showErrorMessage="1" sqref="B9" xr:uid="{00000000-0002-0000-0000-000002000000}">
      <formula1>"aucun,Energie,Management de la technologie et entrepreunariat,Science et ingénierie computationnelle,Sciences et génie des matériaux,Technologies biomédicales,Technologies spatiales,Ingénierie durable, autre"</formula1>
    </dataValidation>
    <dataValidation type="list" showInputMessage="1" showErrorMessage="1" sqref="B5" xr:uid="{00000000-0002-0000-0000-000003000000}">
      <formula1>"aucune,Mécanique des fluides,Automatique et systèmes,Conception et Production,Sciences thermiques,Mécanique des solides et des structures,Biomécanique, "</formula1>
    </dataValidation>
    <dataValidation type="list" showInputMessage="1" showErrorMessage="1" sqref="F16:F56" xr:uid="{F6DF06A5-367C-41FE-A656-F15D8E6FA6E5}">
      <formula1>"à définir,1er,2ème,3ème,4ème,5ème,6ème"</formula1>
    </dataValidation>
  </dataValidations>
  <pageMargins left="0.78740157480314965" right="0.78740157480314965" top="1.2538888888888888" bottom="0.78740157480314965" header="0.5" footer="0"/>
  <pageSetup paperSize="9" scale="58" orientation="portrait" horizontalDpi="4294967292" verticalDpi="4294967292" r:id="rId1"/>
  <headerFooter alignWithMargins="0">
    <oddHeader>&amp;L&amp;"Verdana,Gras"&amp;14Plan Individuel d'études Master
2025-26</oddHeader>
    <oddFooter>&amp;Ral/080720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1F2D43E-EBBF-4331-935C-92AE6C192FA6}">
          <x14:formula1>
            <xm:f>INDIRECT("Regles!$O$3:$O$"&amp;MATCH("",Regles!O$1:O$151,0)-1)</xm:f>
          </x14:formula1>
          <xm:sqref>B34:B39</xm:sqref>
        </x14:dataValidation>
        <x14:dataValidation type="list" allowBlank="1" showInputMessage="1" showErrorMessage="1" xr:uid="{49DF04A5-EAC6-4E11-86BB-65243CBB54DA}">
          <x14:formula1>
            <xm:f>INDIRECT("Regles!$B$3:$B$"&amp;MATCH("",Regles!B$1:B$150,0)-1)</xm:f>
          </x14:formula1>
          <xm:sqref>B16:B20</xm:sqref>
        </x14:dataValidation>
        <x14:dataValidation type="list" allowBlank="1" showInputMessage="1" showErrorMessage="1" xr:uid="{2EA0B6D9-9A24-4E3C-AB3A-E3DA143DA1CD}">
          <x14:formula1>
            <xm:f>INDIRECT("Regles!$a$3:$a$"&amp;MATCH("",Regles!A$1:A$150,0)-1)</xm:f>
          </x14:formula1>
          <xm:sqref>B21:B33</xm:sqref>
        </x14:dataValidation>
      </x14:dataValidations>
    </ex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Q92"/>
  <sheetViews>
    <sheetView topLeftCell="A10" zoomScale="70" zoomScaleNormal="70" zoomScalePageLayoutView="150" workbookViewId="0">
      <selection activeCell="B87" sqref="B87"/>
    </sheetView>
  </sheetViews>
  <sheetFormatPr baseColWidth="10" defaultColWidth="10.62890625" defaultRowHeight="12.35"/>
  <cols>
    <col min="1" max="1" width="2.62890625" style="117" bestFit="1" customWidth="1"/>
    <col min="2" max="2" width="47.3125" style="117" customWidth="1"/>
    <col min="3" max="3" width="22.62890625" style="117" customWidth="1"/>
    <col min="4" max="4" width="5.3671875" style="118" customWidth="1"/>
    <col min="5" max="5" width="10.3671875" style="117" bestFit="1" customWidth="1"/>
    <col min="6" max="6" width="25.15625" style="117" bestFit="1" customWidth="1"/>
    <col min="7" max="12" width="2.62890625" style="118" bestFit="1" customWidth="1"/>
    <col min="13" max="13" width="5.15625" style="118" bestFit="1" customWidth="1"/>
    <col min="14" max="14" width="8" style="118" bestFit="1" customWidth="1"/>
    <col min="15" max="15" width="24.83984375" style="118" customWidth="1"/>
    <col min="16" max="16384" width="10.62890625" style="117"/>
  </cols>
  <sheetData>
    <row r="1" spans="1:15">
      <c r="G1" s="165" t="s">
        <v>163</v>
      </c>
      <c r="H1" s="166"/>
      <c r="I1" s="166"/>
      <c r="J1" s="166"/>
      <c r="K1" s="166"/>
      <c r="L1" s="167"/>
    </row>
    <row r="2" spans="1:15" ht="233.35">
      <c r="F2" s="119"/>
      <c r="G2" s="120" t="s">
        <v>164</v>
      </c>
      <c r="H2" s="121" t="s">
        <v>165</v>
      </c>
      <c r="I2" s="121" t="s">
        <v>28</v>
      </c>
      <c r="J2" s="121" t="s">
        <v>170</v>
      </c>
      <c r="K2" s="121" t="s">
        <v>29</v>
      </c>
      <c r="L2" s="96" t="s">
        <v>30</v>
      </c>
    </row>
    <row r="3" spans="1:15" ht="13.2" customHeight="1">
      <c r="B3" s="122" t="s">
        <v>6</v>
      </c>
      <c r="C3" s="142"/>
      <c r="D3" s="123" t="s">
        <v>31</v>
      </c>
      <c r="E3" s="124" t="s">
        <v>7</v>
      </c>
      <c r="F3" s="125" t="s">
        <v>32</v>
      </c>
      <c r="G3" s="126" t="s">
        <v>33</v>
      </c>
      <c r="H3" s="126" t="s">
        <v>34</v>
      </c>
      <c r="I3" s="126" t="s">
        <v>35</v>
      </c>
      <c r="J3" s="126" t="s">
        <v>36</v>
      </c>
      <c r="K3" s="126" t="s">
        <v>37</v>
      </c>
      <c r="L3" s="126" t="s">
        <v>38</v>
      </c>
      <c r="M3" s="126" t="s">
        <v>8</v>
      </c>
      <c r="N3" s="126" t="s">
        <v>39</v>
      </c>
      <c r="O3" s="126" t="s">
        <v>40</v>
      </c>
    </row>
    <row r="4" spans="1:15" ht="13.2" customHeight="1">
      <c r="A4" s="168" t="s">
        <v>225</v>
      </c>
      <c r="B4" s="113" t="s">
        <v>41</v>
      </c>
      <c r="C4" s="143"/>
      <c r="D4" s="127" t="s">
        <v>42</v>
      </c>
      <c r="E4" s="128" t="s">
        <v>43</v>
      </c>
      <c r="F4" s="128" t="s">
        <v>44</v>
      </c>
      <c r="G4" s="97"/>
      <c r="H4" s="98" t="s">
        <v>34</v>
      </c>
      <c r="I4" s="97" t="s">
        <v>35</v>
      </c>
      <c r="J4" s="97" t="s">
        <v>36</v>
      </c>
      <c r="K4" s="97" t="s">
        <v>37</v>
      </c>
      <c r="L4" s="97" t="s">
        <v>38</v>
      </c>
      <c r="M4" s="102">
        <v>3</v>
      </c>
      <c r="N4" s="66" t="s">
        <v>37</v>
      </c>
      <c r="O4" s="129" t="s">
        <v>216</v>
      </c>
    </row>
    <row r="5" spans="1:15" ht="14" customHeight="1">
      <c r="A5" s="169"/>
      <c r="B5" s="114" t="s">
        <v>319</v>
      </c>
      <c r="C5" s="144"/>
      <c r="D5" s="73" t="s">
        <v>42</v>
      </c>
      <c r="E5" s="71" t="s">
        <v>318</v>
      </c>
      <c r="F5" s="71" t="s">
        <v>91</v>
      </c>
      <c r="G5" s="98"/>
      <c r="H5" s="97"/>
      <c r="I5" s="98" t="s">
        <v>35</v>
      </c>
      <c r="J5" s="97"/>
      <c r="K5" s="97"/>
      <c r="L5" s="97"/>
      <c r="M5" s="102">
        <v>5</v>
      </c>
      <c r="N5" s="67" t="s">
        <v>219</v>
      </c>
      <c r="O5" s="68" t="s">
        <v>220</v>
      </c>
    </row>
    <row r="6" spans="1:15" ht="12.7">
      <c r="A6" s="169"/>
      <c r="B6" s="114" t="s">
        <v>45</v>
      </c>
      <c r="C6" s="144"/>
      <c r="D6" s="73" t="s">
        <v>42</v>
      </c>
      <c r="E6" s="71" t="s">
        <v>46</v>
      </c>
      <c r="F6" s="71" t="s">
        <v>346</v>
      </c>
      <c r="G6" s="97"/>
      <c r="H6" s="97"/>
      <c r="I6" s="97"/>
      <c r="J6" s="98" t="s">
        <v>36</v>
      </c>
      <c r="K6" s="97"/>
      <c r="L6" s="97"/>
      <c r="M6" s="102">
        <v>5</v>
      </c>
      <c r="N6" s="67" t="s">
        <v>217</v>
      </c>
      <c r="O6" s="68" t="s">
        <v>218</v>
      </c>
    </row>
    <row r="7" spans="1:15" ht="12.7">
      <c r="A7" s="169"/>
      <c r="B7" s="114" t="s">
        <v>226</v>
      </c>
      <c r="C7" s="144"/>
      <c r="D7" s="73" t="s">
        <v>42</v>
      </c>
      <c r="E7" s="71" t="s">
        <v>47</v>
      </c>
      <c r="F7" s="71" t="s">
        <v>48</v>
      </c>
      <c r="G7" s="97"/>
      <c r="H7" s="97"/>
      <c r="I7" s="97"/>
      <c r="J7" s="98" t="s">
        <v>36</v>
      </c>
      <c r="K7" s="97"/>
      <c r="L7" s="97"/>
      <c r="M7" s="102">
        <v>3</v>
      </c>
      <c r="N7" s="67" t="s">
        <v>37</v>
      </c>
      <c r="O7" s="68" t="s">
        <v>216</v>
      </c>
    </row>
    <row r="8" spans="1:15" ht="12.7">
      <c r="A8" s="169"/>
      <c r="B8" s="114" t="s">
        <v>52</v>
      </c>
      <c r="C8" s="144"/>
      <c r="D8" s="73" t="s">
        <v>42</v>
      </c>
      <c r="E8" s="71" t="s">
        <v>53</v>
      </c>
      <c r="F8" s="71" t="s">
        <v>54</v>
      </c>
      <c r="G8" s="98" t="s">
        <v>33</v>
      </c>
      <c r="H8" s="97"/>
      <c r="I8" s="97"/>
      <c r="J8" s="97" t="s">
        <v>36</v>
      </c>
      <c r="K8" s="97" t="s">
        <v>37</v>
      </c>
      <c r="L8" s="97"/>
      <c r="M8" s="102">
        <v>4</v>
      </c>
      <c r="N8" s="67" t="s">
        <v>217</v>
      </c>
      <c r="O8" s="68" t="s">
        <v>216</v>
      </c>
    </row>
    <row r="9" spans="1:15" ht="12.7">
      <c r="A9" s="169"/>
      <c r="B9" s="114" t="s">
        <v>174</v>
      </c>
      <c r="C9" s="144"/>
      <c r="D9" s="73" t="s">
        <v>42</v>
      </c>
      <c r="E9" s="71" t="s">
        <v>55</v>
      </c>
      <c r="F9" s="71" t="s">
        <v>56</v>
      </c>
      <c r="G9" s="97" t="s">
        <v>33</v>
      </c>
      <c r="H9" s="97"/>
      <c r="I9" s="97"/>
      <c r="J9" s="97" t="s">
        <v>36</v>
      </c>
      <c r="K9" s="97" t="s">
        <v>37</v>
      </c>
      <c r="L9" s="97"/>
      <c r="M9" s="102">
        <v>3</v>
      </c>
      <c r="N9" s="67" t="s">
        <v>217</v>
      </c>
      <c r="O9" s="68" t="s">
        <v>216</v>
      </c>
    </row>
    <row r="10" spans="1:15" ht="12.7">
      <c r="A10" s="169"/>
      <c r="B10" s="114" t="s">
        <v>409</v>
      </c>
      <c r="C10" s="144" t="s">
        <v>410</v>
      </c>
      <c r="D10" s="73" t="s">
        <v>42</v>
      </c>
      <c r="E10" s="71" t="s">
        <v>57</v>
      </c>
      <c r="F10" s="71" t="s">
        <v>58</v>
      </c>
      <c r="G10" s="97"/>
      <c r="H10" s="97"/>
      <c r="I10" s="98" t="s">
        <v>35</v>
      </c>
      <c r="J10" s="97"/>
      <c r="K10" s="97" t="s">
        <v>37</v>
      </c>
      <c r="L10" s="97"/>
      <c r="M10" s="102">
        <v>5</v>
      </c>
      <c r="N10" s="67" t="s">
        <v>219</v>
      </c>
      <c r="O10" s="68" t="s">
        <v>220</v>
      </c>
    </row>
    <row r="11" spans="1:15" ht="12.7">
      <c r="A11" s="169"/>
      <c r="B11" s="115" t="s">
        <v>59</v>
      </c>
      <c r="C11" s="145"/>
      <c r="D11" s="73" t="s">
        <v>42</v>
      </c>
      <c r="E11" s="71" t="s">
        <v>60</v>
      </c>
      <c r="F11" s="71" t="s">
        <v>61</v>
      </c>
      <c r="G11" s="99" t="s">
        <v>33</v>
      </c>
      <c r="H11" s="99"/>
      <c r="I11" s="99"/>
      <c r="J11" s="99"/>
      <c r="K11" s="99" t="s">
        <v>37</v>
      </c>
      <c r="L11" s="100" t="s">
        <v>38</v>
      </c>
      <c r="M11" s="103">
        <v>3</v>
      </c>
      <c r="N11" s="67" t="s">
        <v>37</v>
      </c>
      <c r="O11" s="68" t="s">
        <v>216</v>
      </c>
    </row>
    <row r="12" spans="1:15" ht="12.7">
      <c r="A12" s="169"/>
      <c r="B12" s="115" t="s">
        <v>62</v>
      </c>
      <c r="C12" s="145"/>
      <c r="D12" s="73" t="s">
        <v>42</v>
      </c>
      <c r="E12" s="71" t="s">
        <v>63</v>
      </c>
      <c r="F12" s="71" t="s">
        <v>64</v>
      </c>
      <c r="G12" s="99"/>
      <c r="H12" s="99"/>
      <c r="I12" s="99"/>
      <c r="J12" s="99"/>
      <c r="K12" s="99" t="s">
        <v>37</v>
      </c>
      <c r="L12" s="100" t="s">
        <v>38</v>
      </c>
      <c r="M12" s="103">
        <v>5</v>
      </c>
      <c r="N12" s="67" t="s">
        <v>221</v>
      </c>
      <c r="O12" s="68" t="s">
        <v>220</v>
      </c>
    </row>
    <row r="13" spans="1:15" ht="12.7">
      <c r="A13" s="169"/>
      <c r="B13" s="115" t="s">
        <v>65</v>
      </c>
      <c r="C13" s="145"/>
      <c r="D13" s="73" t="s">
        <v>42</v>
      </c>
      <c r="E13" s="71" t="s">
        <v>66</v>
      </c>
      <c r="F13" s="71" t="s">
        <v>56</v>
      </c>
      <c r="G13" s="97" t="s">
        <v>33</v>
      </c>
      <c r="H13" s="97"/>
      <c r="I13" s="97"/>
      <c r="J13" s="97" t="s">
        <v>36</v>
      </c>
      <c r="K13" s="97"/>
      <c r="L13" s="97"/>
      <c r="M13" s="102">
        <v>3</v>
      </c>
      <c r="N13" s="67" t="s">
        <v>217</v>
      </c>
      <c r="O13" s="69" t="s">
        <v>218</v>
      </c>
    </row>
    <row r="14" spans="1:15" ht="12.7">
      <c r="A14" s="169"/>
      <c r="B14" s="116" t="s">
        <v>67</v>
      </c>
      <c r="C14" s="146"/>
      <c r="D14" s="73" t="s">
        <v>42</v>
      </c>
      <c r="E14" s="71" t="s">
        <v>68</v>
      </c>
      <c r="F14" s="71" t="s">
        <v>69</v>
      </c>
      <c r="G14" s="97"/>
      <c r="H14" s="98" t="s">
        <v>34</v>
      </c>
      <c r="I14" s="97" t="s">
        <v>35</v>
      </c>
      <c r="J14" s="97"/>
      <c r="K14" s="97" t="s">
        <v>37</v>
      </c>
      <c r="L14" s="97" t="s">
        <v>38</v>
      </c>
      <c r="M14" s="102">
        <v>3</v>
      </c>
      <c r="N14" s="67" t="s">
        <v>217</v>
      </c>
      <c r="O14" s="69" t="s">
        <v>218</v>
      </c>
    </row>
    <row r="15" spans="1:15" ht="12.7">
      <c r="A15" s="169"/>
      <c r="B15" s="116" t="s">
        <v>198</v>
      </c>
      <c r="C15" s="146"/>
      <c r="D15" s="73" t="s">
        <v>42</v>
      </c>
      <c r="E15" s="71" t="s">
        <v>72</v>
      </c>
      <c r="F15" s="71" t="s">
        <v>73</v>
      </c>
      <c r="G15" s="97"/>
      <c r="H15" s="97"/>
      <c r="I15" s="97" t="s">
        <v>35</v>
      </c>
      <c r="J15" s="97"/>
      <c r="K15" s="97"/>
      <c r="L15" s="97"/>
      <c r="M15" s="102">
        <v>5</v>
      </c>
      <c r="N15" s="67" t="s">
        <v>221</v>
      </c>
      <c r="O15" s="68" t="s">
        <v>220</v>
      </c>
    </row>
    <row r="16" spans="1:15" ht="12.7">
      <c r="A16" s="169"/>
      <c r="B16" s="116" t="s">
        <v>211</v>
      </c>
      <c r="C16" s="146"/>
      <c r="D16" s="73" t="s">
        <v>42</v>
      </c>
      <c r="E16" s="71" t="s">
        <v>201</v>
      </c>
      <c r="F16" s="71" t="s">
        <v>212</v>
      </c>
      <c r="G16" s="97"/>
      <c r="H16" s="97" t="s">
        <v>34</v>
      </c>
      <c r="I16" s="98" t="s">
        <v>35</v>
      </c>
      <c r="J16" s="97"/>
      <c r="K16" s="97"/>
      <c r="L16" s="97"/>
      <c r="M16" s="102">
        <v>3</v>
      </c>
      <c r="N16" s="67" t="s">
        <v>221</v>
      </c>
      <c r="O16" s="68" t="s">
        <v>220</v>
      </c>
    </row>
    <row r="17" spans="1:17" ht="13">
      <c r="A17" s="169"/>
      <c r="B17" s="116" t="s">
        <v>342</v>
      </c>
      <c r="C17" s="146"/>
      <c r="D17" s="73" t="s">
        <v>42</v>
      </c>
      <c r="E17" s="71" t="s">
        <v>344</v>
      </c>
      <c r="F17" s="71" t="s">
        <v>347</v>
      </c>
      <c r="G17" s="130"/>
      <c r="H17" s="130"/>
      <c r="I17" s="130"/>
      <c r="J17" s="130"/>
      <c r="K17" s="97" t="s">
        <v>37</v>
      </c>
      <c r="L17" s="130"/>
      <c r="M17" s="102">
        <v>3</v>
      </c>
      <c r="N17" s="67" t="s">
        <v>217</v>
      </c>
      <c r="O17" s="68" t="s">
        <v>216</v>
      </c>
    </row>
    <row r="18" spans="1:17" ht="12.7">
      <c r="A18" s="169"/>
      <c r="B18" s="131" t="s">
        <v>74</v>
      </c>
      <c r="C18" s="147"/>
      <c r="D18" s="73" t="s">
        <v>42</v>
      </c>
      <c r="E18" s="71" t="s">
        <v>75</v>
      </c>
      <c r="F18" s="71" t="s">
        <v>76</v>
      </c>
      <c r="G18" s="97" t="s">
        <v>33</v>
      </c>
      <c r="H18" s="97"/>
      <c r="I18" s="97"/>
      <c r="J18" s="97" t="s">
        <v>36</v>
      </c>
      <c r="K18" s="97"/>
      <c r="L18" s="97"/>
      <c r="M18" s="102">
        <v>4</v>
      </c>
      <c r="N18" s="67" t="s">
        <v>217</v>
      </c>
      <c r="O18" s="68" t="s">
        <v>216</v>
      </c>
    </row>
    <row r="19" spans="1:17" ht="12.7">
      <c r="A19" s="169"/>
      <c r="B19" s="132" t="s">
        <v>320</v>
      </c>
      <c r="C19" s="148"/>
      <c r="D19" s="73" t="s">
        <v>42</v>
      </c>
      <c r="E19" s="71" t="s">
        <v>120</v>
      </c>
      <c r="F19" s="71" t="s">
        <v>58</v>
      </c>
      <c r="G19" s="97"/>
      <c r="H19" s="97"/>
      <c r="I19" s="97"/>
      <c r="J19" s="97" t="s">
        <v>36</v>
      </c>
      <c r="K19" s="97"/>
      <c r="L19" s="97"/>
      <c r="M19" s="102">
        <v>3</v>
      </c>
      <c r="N19" s="67" t="s">
        <v>37</v>
      </c>
      <c r="O19" s="68" t="s">
        <v>216</v>
      </c>
    </row>
    <row r="20" spans="1:17" ht="12.7">
      <c r="A20" s="169"/>
      <c r="B20" s="70" t="s">
        <v>77</v>
      </c>
      <c r="C20" s="149"/>
      <c r="D20" s="73" t="s">
        <v>42</v>
      </c>
      <c r="E20" s="71" t="s">
        <v>78</v>
      </c>
      <c r="F20" s="71" t="s">
        <v>321</v>
      </c>
      <c r="G20" s="97" t="s">
        <v>33</v>
      </c>
      <c r="H20" s="97"/>
      <c r="I20" s="97"/>
      <c r="J20" s="97" t="s">
        <v>36</v>
      </c>
      <c r="K20" s="97"/>
      <c r="L20" s="97"/>
      <c r="M20" s="102">
        <v>4</v>
      </c>
      <c r="N20" s="72" t="s">
        <v>217</v>
      </c>
      <c r="O20" s="68" t="s">
        <v>216</v>
      </c>
    </row>
    <row r="21" spans="1:17" ht="12.7">
      <c r="A21" s="169"/>
      <c r="B21" s="70" t="s">
        <v>322</v>
      </c>
      <c r="C21" s="149"/>
      <c r="D21" s="73" t="s">
        <v>42</v>
      </c>
      <c r="E21" s="71" t="s">
        <v>82</v>
      </c>
      <c r="F21" s="71" t="s">
        <v>83</v>
      </c>
      <c r="G21" s="97" t="s">
        <v>33</v>
      </c>
      <c r="H21" s="97"/>
      <c r="I21" s="97"/>
      <c r="J21" s="97" t="s">
        <v>36</v>
      </c>
      <c r="K21" s="97"/>
      <c r="L21" s="97" t="s">
        <v>38</v>
      </c>
      <c r="M21" s="102">
        <v>3</v>
      </c>
      <c r="N21" s="67" t="s">
        <v>37</v>
      </c>
      <c r="O21" s="68" t="s">
        <v>218</v>
      </c>
    </row>
    <row r="22" spans="1:17" ht="12.7">
      <c r="A22" s="169"/>
      <c r="B22" s="70" t="s">
        <v>79</v>
      </c>
      <c r="C22" s="149"/>
      <c r="D22" s="73" t="s">
        <v>42</v>
      </c>
      <c r="E22" s="73" t="s">
        <v>80</v>
      </c>
      <c r="F22" s="73" t="s">
        <v>81</v>
      </c>
      <c r="G22" s="98" t="s">
        <v>33</v>
      </c>
      <c r="H22" s="97"/>
      <c r="I22" s="97"/>
      <c r="J22" s="97" t="s">
        <v>36</v>
      </c>
      <c r="K22" s="97" t="s">
        <v>37</v>
      </c>
      <c r="L22" s="97" t="s">
        <v>38</v>
      </c>
      <c r="M22" s="102">
        <v>5</v>
      </c>
      <c r="N22" s="72" t="s">
        <v>37</v>
      </c>
      <c r="O22" s="68" t="s">
        <v>216</v>
      </c>
    </row>
    <row r="23" spans="1:17" ht="12.7">
      <c r="A23" s="169"/>
      <c r="B23" s="70" t="s">
        <v>84</v>
      </c>
      <c r="C23" s="149"/>
      <c r="D23" s="73" t="s">
        <v>42</v>
      </c>
      <c r="E23" s="73" t="s">
        <v>85</v>
      </c>
      <c r="F23" s="73" t="s">
        <v>81</v>
      </c>
      <c r="G23" s="98" t="s">
        <v>33</v>
      </c>
      <c r="H23" s="97"/>
      <c r="I23" s="97"/>
      <c r="J23" s="97"/>
      <c r="K23" s="97"/>
      <c r="L23" s="97"/>
      <c r="M23" s="102">
        <v>3</v>
      </c>
      <c r="N23" s="72" t="s">
        <v>217</v>
      </c>
      <c r="O23" s="68" t="s">
        <v>216</v>
      </c>
      <c r="Q23" s="133"/>
    </row>
    <row r="24" spans="1:17" ht="12.7">
      <c r="A24" s="169"/>
      <c r="B24" s="70" t="s">
        <v>86</v>
      </c>
      <c r="C24" s="149"/>
      <c r="D24" s="73" t="s">
        <v>42</v>
      </c>
      <c r="E24" s="73" t="s">
        <v>87</v>
      </c>
      <c r="F24" s="73" t="s">
        <v>323</v>
      </c>
      <c r="G24" s="97"/>
      <c r="H24" s="97"/>
      <c r="I24" s="97" t="s">
        <v>35</v>
      </c>
      <c r="J24" s="97"/>
      <c r="K24" s="97"/>
      <c r="L24" s="97"/>
      <c r="M24" s="102">
        <v>3</v>
      </c>
      <c r="N24" s="72" t="s">
        <v>217</v>
      </c>
      <c r="O24" s="68" t="s">
        <v>216</v>
      </c>
    </row>
    <row r="25" spans="1:17" ht="12.7">
      <c r="A25" s="169"/>
      <c r="B25" s="132" t="s">
        <v>88</v>
      </c>
      <c r="C25" s="148"/>
      <c r="D25" s="73" t="s">
        <v>42</v>
      </c>
      <c r="E25" s="73" t="s">
        <v>89</v>
      </c>
      <c r="F25" s="73" t="s">
        <v>348</v>
      </c>
      <c r="G25" s="97"/>
      <c r="H25" s="97"/>
      <c r="I25" s="97"/>
      <c r="J25" s="97" t="s">
        <v>36</v>
      </c>
      <c r="K25" s="97"/>
      <c r="L25" s="97"/>
      <c r="M25" s="102">
        <v>2</v>
      </c>
      <c r="N25" s="67" t="s">
        <v>37</v>
      </c>
      <c r="O25" s="68" t="s">
        <v>216</v>
      </c>
    </row>
    <row r="26" spans="1:17" ht="12.7">
      <c r="A26" s="169"/>
      <c r="B26" s="134" t="s">
        <v>324</v>
      </c>
      <c r="C26" s="150"/>
      <c r="D26" s="73" t="s">
        <v>42</v>
      </c>
      <c r="E26" s="73" t="s">
        <v>124</v>
      </c>
      <c r="F26" s="73" t="s">
        <v>325</v>
      </c>
      <c r="G26" s="97" t="s">
        <v>33</v>
      </c>
      <c r="H26" s="101"/>
      <c r="I26" s="101"/>
      <c r="J26" s="98" t="s">
        <v>36</v>
      </c>
      <c r="K26" s="101"/>
      <c r="L26" s="101"/>
      <c r="M26" s="102">
        <v>3</v>
      </c>
      <c r="N26" s="67" t="s">
        <v>217</v>
      </c>
      <c r="O26" s="68" t="s">
        <v>216</v>
      </c>
    </row>
    <row r="27" spans="1:17" ht="12.7">
      <c r="A27" s="169"/>
      <c r="B27" s="70" t="s">
        <v>190</v>
      </c>
      <c r="C27" s="149"/>
      <c r="D27" s="73" t="s">
        <v>42</v>
      </c>
      <c r="E27" s="73" t="s">
        <v>90</v>
      </c>
      <c r="F27" s="73" t="s">
        <v>91</v>
      </c>
      <c r="G27" s="99"/>
      <c r="H27" s="99"/>
      <c r="I27" s="99" t="s">
        <v>35</v>
      </c>
      <c r="J27" s="99"/>
      <c r="K27" s="99" t="s">
        <v>37</v>
      </c>
      <c r="L27" s="99"/>
      <c r="M27" s="103">
        <v>5</v>
      </c>
      <c r="N27" s="67" t="s">
        <v>219</v>
      </c>
      <c r="O27" s="68" t="s">
        <v>220</v>
      </c>
    </row>
    <row r="28" spans="1:17" ht="12.7">
      <c r="A28" s="169"/>
      <c r="B28" s="70" t="s">
        <v>227</v>
      </c>
      <c r="C28" s="149"/>
      <c r="D28" s="73" t="s">
        <v>42</v>
      </c>
      <c r="E28" s="73" t="s">
        <v>161</v>
      </c>
      <c r="F28" s="73" t="s">
        <v>162</v>
      </c>
      <c r="G28" s="97"/>
      <c r="H28" s="97"/>
      <c r="I28" s="97"/>
      <c r="J28" s="97"/>
      <c r="K28" s="98" t="s">
        <v>37</v>
      </c>
      <c r="L28" s="97" t="s">
        <v>38</v>
      </c>
      <c r="M28" s="102">
        <v>5</v>
      </c>
      <c r="N28" s="67" t="s">
        <v>217</v>
      </c>
      <c r="O28" s="69" t="s">
        <v>216</v>
      </c>
    </row>
    <row r="29" spans="1:17" ht="12.7">
      <c r="A29" s="169"/>
      <c r="B29" s="70" t="s">
        <v>411</v>
      </c>
      <c r="C29" s="144" t="s">
        <v>410</v>
      </c>
      <c r="D29" s="73" t="s">
        <v>42</v>
      </c>
      <c r="E29" s="73" t="s">
        <v>326</v>
      </c>
      <c r="F29" s="73" t="s">
        <v>327</v>
      </c>
      <c r="G29" s="97"/>
      <c r="H29" s="97"/>
      <c r="I29" s="97"/>
      <c r="J29" s="97"/>
      <c r="K29" s="97" t="s">
        <v>37</v>
      </c>
      <c r="L29" s="98" t="s">
        <v>38</v>
      </c>
      <c r="M29" s="104" t="s">
        <v>351</v>
      </c>
      <c r="N29" s="67" t="s">
        <v>219</v>
      </c>
      <c r="O29" s="68" t="s">
        <v>220</v>
      </c>
    </row>
    <row r="30" spans="1:17" ht="12.7">
      <c r="A30" s="169"/>
      <c r="B30" s="70" t="s">
        <v>412</v>
      </c>
      <c r="C30" s="144" t="s">
        <v>410</v>
      </c>
      <c r="D30" s="73" t="s">
        <v>42</v>
      </c>
      <c r="E30" s="73" t="s">
        <v>202</v>
      </c>
      <c r="F30" s="73" t="s">
        <v>213</v>
      </c>
      <c r="G30" s="97"/>
      <c r="H30" s="97"/>
      <c r="I30" s="97"/>
      <c r="J30" s="97"/>
      <c r="K30" s="98"/>
      <c r="L30" s="97" t="s">
        <v>38</v>
      </c>
      <c r="M30" s="105">
        <v>4</v>
      </c>
      <c r="N30" s="67" t="s">
        <v>219</v>
      </c>
      <c r="O30" s="68" t="s">
        <v>220</v>
      </c>
    </row>
    <row r="31" spans="1:17" ht="12.7">
      <c r="A31" s="169"/>
      <c r="B31" s="132" t="s">
        <v>92</v>
      </c>
      <c r="C31" s="148"/>
      <c r="D31" s="73" t="s">
        <v>42</v>
      </c>
      <c r="E31" s="73" t="s">
        <v>49</v>
      </c>
      <c r="F31" s="73" t="s">
        <v>93</v>
      </c>
      <c r="G31" s="97"/>
      <c r="H31" s="97" t="s">
        <v>34</v>
      </c>
      <c r="I31" s="97" t="s">
        <v>35</v>
      </c>
      <c r="J31" s="97"/>
      <c r="K31" s="97" t="s">
        <v>37</v>
      </c>
      <c r="L31" s="98" t="s">
        <v>38</v>
      </c>
      <c r="M31" s="102">
        <v>3</v>
      </c>
      <c r="N31" s="67" t="s">
        <v>221</v>
      </c>
      <c r="O31" s="68" t="s">
        <v>220</v>
      </c>
    </row>
    <row r="32" spans="1:17" ht="12.7">
      <c r="A32" s="169"/>
      <c r="B32" s="70" t="s">
        <v>94</v>
      </c>
      <c r="C32" s="149"/>
      <c r="D32" s="73" t="s">
        <v>42</v>
      </c>
      <c r="E32" s="73" t="s">
        <v>95</v>
      </c>
      <c r="F32" s="73" t="s">
        <v>96</v>
      </c>
      <c r="G32" s="97"/>
      <c r="H32" s="97" t="s">
        <v>34</v>
      </c>
      <c r="I32" s="97" t="s">
        <v>35</v>
      </c>
      <c r="J32" s="97"/>
      <c r="K32" s="98" t="s">
        <v>37</v>
      </c>
      <c r="L32" s="97"/>
      <c r="M32" s="102">
        <v>4</v>
      </c>
      <c r="N32" s="67" t="s">
        <v>217</v>
      </c>
      <c r="O32" s="68" t="s">
        <v>216</v>
      </c>
    </row>
    <row r="33" spans="1:15" ht="12.7">
      <c r="A33" s="169"/>
      <c r="B33" s="134" t="s">
        <v>169</v>
      </c>
      <c r="C33" s="150"/>
      <c r="D33" s="73" t="s">
        <v>42</v>
      </c>
      <c r="E33" s="73" t="s">
        <v>99</v>
      </c>
      <c r="F33" s="73" t="s">
        <v>100</v>
      </c>
      <c r="G33" s="97"/>
      <c r="H33" s="98" t="s">
        <v>34</v>
      </c>
      <c r="I33" s="97"/>
      <c r="J33" s="97"/>
      <c r="K33" s="97"/>
      <c r="L33" s="97"/>
      <c r="M33" s="102">
        <v>4</v>
      </c>
      <c r="N33" s="67" t="s">
        <v>217</v>
      </c>
      <c r="O33" s="69" t="s">
        <v>216</v>
      </c>
    </row>
    <row r="34" spans="1:15" ht="12.7">
      <c r="A34" s="169"/>
      <c r="B34" s="70" t="s">
        <v>97</v>
      </c>
      <c r="C34" s="149"/>
      <c r="D34" s="73" t="s">
        <v>42</v>
      </c>
      <c r="E34" s="71" t="s">
        <v>98</v>
      </c>
      <c r="F34" s="71" t="s">
        <v>349</v>
      </c>
      <c r="G34" s="97"/>
      <c r="H34" s="97" t="s">
        <v>34</v>
      </c>
      <c r="I34" s="97"/>
      <c r="J34" s="97" t="s">
        <v>36</v>
      </c>
      <c r="K34" s="97"/>
      <c r="L34" s="97"/>
      <c r="M34" s="102">
        <v>4</v>
      </c>
      <c r="N34" s="67" t="s">
        <v>217</v>
      </c>
      <c r="O34" s="69" t="s">
        <v>218</v>
      </c>
    </row>
    <row r="35" spans="1:15" ht="12.7">
      <c r="A35" s="169"/>
      <c r="B35" s="70" t="s">
        <v>328</v>
      </c>
      <c r="C35" s="149"/>
      <c r="D35" s="73" t="s">
        <v>42</v>
      </c>
      <c r="E35" s="73" t="s">
        <v>222</v>
      </c>
      <c r="F35" s="73" t="s">
        <v>214</v>
      </c>
      <c r="G35" s="97"/>
      <c r="H35" s="97" t="s">
        <v>34</v>
      </c>
      <c r="I35" s="97"/>
      <c r="J35" s="97"/>
      <c r="K35" s="97"/>
      <c r="L35" s="97"/>
      <c r="M35" s="102">
        <v>4</v>
      </c>
      <c r="N35" s="67" t="s">
        <v>221</v>
      </c>
      <c r="O35" s="68" t="s">
        <v>220</v>
      </c>
    </row>
    <row r="36" spans="1:15" ht="12.7">
      <c r="A36" s="169"/>
      <c r="B36" s="132" t="s">
        <v>101</v>
      </c>
      <c r="C36" s="148"/>
      <c r="D36" s="73" t="s">
        <v>42</v>
      </c>
      <c r="E36" s="73" t="s">
        <v>102</v>
      </c>
      <c r="F36" s="73" t="s">
        <v>103</v>
      </c>
      <c r="G36" s="97"/>
      <c r="H36" s="98" t="s">
        <v>34</v>
      </c>
      <c r="I36" s="97"/>
      <c r="J36" s="97"/>
      <c r="K36" s="97"/>
      <c r="L36" s="97"/>
      <c r="M36" s="102">
        <v>4</v>
      </c>
      <c r="N36" s="67" t="s">
        <v>217</v>
      </c>
      <c r="O36" s="69" t="s">
        <v>216</v>
      </c>
    </row>
    <row r="37" spans="1:15" ht="12.7">
      <c r="A37" s="169"/>
      <c r="B37" s="135" t="s">
        <v>175</v>
      </c>
      <c r="C37" s="151"/>
      <c r="D37" s="73" t="s">
        <v>42</v>
      </c>
      <c r="E37" s="73" t="s">
        <v>177</v>
      </c>
      <c r="F37" s="73" t="s">
        <v>178</v>
      </c>
      <c r="G37" s="97"/>
      <c r="H37" s="98"/>
      <c r="I37" s="97"/>
      <c r="J37" s="98" t="s">
        <v>36</v>
      </c>
      <c r="K37" s="97"/>
      <c r="L37" s="97"/>
      <c r="M37" s="102">
        <v>4</v>
      </c>
      <c r="N37" s="67" t="s">
        <v>221</v>
      </c>
      <c r="O37" s="68" t="s">
        <v>220</v>
      </c>
    </row>
    <row r="38" spans="1:15" ht="12.7">
      <c r="A38" s="169"/>
      <c r="B38" s="70" t="s">
        <v>104</v>
      </c>
      <c r="C38" s="149"/>
      <c r="D38" s="73" t="s">
        <v>42</v>
      </c>
      <c r="E38" s="73" t="s">
        <v>105</v>
      </c>
      <c r="F38" s="73" t="s">
        <v>103</v>
      </c>
      <c r="G38" s="97"/>
      <c r="H38" s="98" t="s">
        <v>34</v>
      </c>
      <c r="I38" s="97"/>
      <c r="J38" s="97"/>
      <c r="K38" s="97"/>
      <c r="L38" s="97"/>
      <c r="M38" s="102">
        <v>3</v>
      </c>
      <c r="N38" s="67" t="s">
        <v>217</v>
      </c>
      <c r="O38" s="69" t="s">
        <v>216</v>
      </c>
    </row>
    <row r="39" spans="1:15" ht="12.7">
      <c r="A39" s="169"/>
      <c r="B39" s="70" t="s">
        <v>106</v>
      </c>
      <c r="C39" s="149"/>
      <c r="D39" s="73" t="s">
        <v>42</v>
      </c>
      <c r="E39" s="73" t="s">
        <v>107</v>
      </c>
      <c r="F39" s="73" t="s">
        <v>179</v>
      </c>
      <c r="G39" s="97" t="s">
        <v>33</v>
      </c>
      <c r="H39" s="97"/>
      <c r="I39" s="97"/>
      <c r="J39" s="97" t="s">
        <v>36</v>
      </c>
      <c r="K39" s="97"/>
      <c r="L39" s="97" t="s">
        <v>38</v>
      </c>
      <c r="M39" s="102">
        <v>5</v>
      </c>
      <c r="N39" s="67" t="s">
        <v>219</v>
      </c>
      <c r="O39" s="68" t="s">
        <v>220</v>
      </c>
    </row>
    <row r="40" spans="1:15" ht="12.7">
      <c r="A40" s="169"/>
      <c r="B40" s="70" t="s">
        <v>108</v>
      </c>
      <c r="C40" s="149"/>
      <c r="D40" s="73" t="s">
        <v>42</v>
      </c>
      <c r="E40" s="73" t="s">
        <v>109</v>
      </c>
      <c r="F40" s="73" t="s">
        <v>110</v>
      </c>
      <c r="G40" s="97"/>
      <c r="H40" s="97"/>
      <c r="I40" s="97"/>
      <c r="J40" s="97"/>
      <c r="K40" s="97"/>
      <c r="L40" s="98" t="s">
        <v>38</v>
      </c>
      <c r="M40" s="102">
        <v>3</v>
      </c>
      <c r="N40" s="67" t="s">
        <v>37</v>
      </c>
      <c r="O40" s="68" t="s">
        <v>216</v>
      </c>
    </row>
    <row r="41" spans="1:15" ht="12.7">
      <c r="A41" s="169"/>
      <c r="B41" s="70" t="s">
        <v>343</v>
      </c>
      <c r="C41" s="149"/>
      <c r="D41" s="73" t="s">
        <v>42</v>
      </c>
      <c r="E41" s="73" t="s">
        <v>345</v>
      </c>
      <c r="F41" s="73" t="s">
        <v>350</v>
      </c>
      <c r="G41" s="99"/>
      <c r="H41" s="99"/>
      <c r="I41" s="100" t="s">
        <v>35</v>
      </c>
      <c r="J41" s="99" t="s">
        <v>36</v>
      </c>
      <c r="K41" s="99"/>
      <c r="L41" s="99"/>
      <c r="M41" s="106">
        <v>4</v>
      </c>
      <c r="N41" s="67" t="s">
        <v>219</v>
      </c>
      <c r="O41" s="68" t="s">
        <v>220</v>
      </c>
    </row>
    <row r="42" spans="1:15" ht="12.7">
      <c r="A42" s="169"/>
      <c r="B42" s="132" t="s">
        <v>111</v>
      </c>
      <c r="C42" s="148"/>
      <c r="D42" s="73" t="s">
        <v>42</v>
      </c>
      <c r="E42" s="73" t="s">
        <v>112</v>
      </c>
      <c r="F42" s="73" t="s">
        <v>73</v>
      </c>
      <c r="G42" s="97"/>
      <c r="H42" s="97"/>
      <c r="I42" s="97" t="s">
        <v>35</v>
      </c>
      <c r="J42" s="97"/>
      <c r="K42" s="97"/>
      <c r="L42" s="97"/>
      <c r="M42" s="102">
        <v>5</v>
      </c>
      <c r="N42" s="67" t="s">
        <v>219</v>
      </c>
      <c r="O42" s="68" t="s">
        <v>220</v>
      </c>
    </row>
    <row r="43" spans="1:15" ht="12.7">
      <c r="A43" s="169"/>
      <c r="B43" s="70" t="s">
        <v>113</v>
      </c>
      <c r="C43" s="149"/>
      <c r="D43" s="73" t="s">
        <v>42</v>
      </c>
      <c r="E43" s="73" t="s">
        <v>114</v>
      </c>
      <c r="F43" s="73" t="s">
        <v>115</v>
      </c>
      <c r="G43" s="97"/>
      <c r="H43" s="97"/>
      <c r="I43" s="98" t="s">
        <v>35</v>
      </c>
      <c r="J43" s="97" t="s">
        <v>36</v>
      </c>
      <c r="K43" s="97" t="s">
        <v>37</v>
      </c>
      <c r="L43" s="97"/>
      <c r="M43" s="102">
        <v>10</v>
      </c>
      <c r="N43" s="67" t="s">
        <v>317</v>
      </c>
      <c r="O43" s="68" t="s">
        <v>220</v>
      </c>
    </row>
    <row r="44" spans="1:15" ht="12.7">
      <c r="A44" s="169"/>
      <c r="B44" s="135" t="s">
        <v>116</v>
      </c>
      <c r="C44" s="151"/>
      <c r="D44" s="73" t="s">
        <v>42</v>
      </c>
      <c r="E44" s="73" t="s">
        <v>117</v>
      </c>
      <c r="F44" s="73" t="s">
        <v>215</v>
      </c>
      <c r="G44" s="97" t="s">
        <v>33</v>
      </c>
      <c r="H44" s="97"/>
      <c r="I44" s="97"/>
      <c r="J44" s="97" t="s">
        <v>36</v>
      </c>
      <c r="K44" s="97"/>
      <c r="L44" s="97"/>
      <c r="M44" s="102">
        <v>4</v>
      </c>
      <c r="N44" s="67" t="s">
        <v>37</v>
      </c>
      <c r="O44" s="68" t="s">
        <v>216</v>
      </c>
    </row>
    <row r="45" spans="1:15" ht="12.7">
      <c r="A45" s="169"/>
      <c r="B45" s="70" t="s">
        <v>228</v>
      </c>
      <c r="C45" s="149"/>
      <c r="D45" s="73" t="s">
        <v>42</v>
      </c>
      <c r="E45" s="73" t="s">
        <v>176</v>
      </c>
      <c r="F45" s="73" t="s">
        <v>48</v>
      </c>
      <c r="G45" s="97"/>
      <c r="H45" s="97"/>
      <c r="I45" s="97"/>
      <c r="J45" s="98" t="s">
        <v>36</v>
      </c>
      <c r="K45" s="97"/>
      <c r="L45" s="97"/>
      <c r="M45" s="102">
        <v>4</v>
      </c>
      <c r="N45" s="67" t="s">
        <v>217</v>
      </c>
      <c r="O45" s="68" t="s">
        <v>216</v>
      </c>
    </row>
    <row r="46" spans="1:15" ht="12.7">
      <c r="A46" s="169"/>
      <c r="B46" s="70" t="s">
        <v>118</v>
      </c>
      <c r="C46" s="149"/>
      <c r="D46" s="73" t="s">
        <v>42</v>
      </c>
      <c r="E46" s="71" t="s">
        <v>119</v>
      </c>
      <c r="F46" s="71" t="s">
        <v>44</v>
      </c>
      <c r="G46" s="97"/>
      <c r="H46" s="98" t="s">
        <v>34</v>
      </c>
      <c r="I46" s="97" t="s">
        <v>35</v>
      </c>
      <c r="J46" s="97" t="s">
        <v>36</v>
      </c>
      <c r="K46" s="97"/>
      <c r="L46" s="97" t="s">
        <v>38</v>
      </c>
      <c r="M46" s="102">
        <v>3</v>
      </c>
      <c r="N46" s="67" t="s">
        <v>37</v>
      </c>
      <c r="O46" s="68" t="s">
        <v>216</v>
      </c>
    </row>
    <row r="47" spans="1:15" ht="12.7">
      <c r="A47" s="169"/>
      <c r="B47" s="71" t="s">
        <v>330</v>
      </c>
      <c r="C47" s="149"/>
      <c r="D47" s="73" t="s">
        <v>42</v>
      </c>
      <c r="E47" s="71" t="s">
        <v>329</v>
      </c>
      <c r="F47" s="71" t="s">
        <v>331</v>
      </c>
      <c r="G47" s="98"/>
      <c r="H47" s="97"/>
      <c r="I47" s="97"/>
      <c r="J47" s="97" t="s">
        <v>36</v>
      </c>
      <c r="K47" s="97"/>
      <c r="L47" s="97"/>
      <c r="M47" s="102">
        <v>3</v>
      </c>
      <c r="N47" s="67" t="s">
        <v>37</v>
      </c>
      <c r="O47" s="68" t="s">
        <v>216</v>
      </c>
    </row>
    <row r="48" spans="1:15" ht="12.7">
      <c r="A48" s="169"/>
      <c r="B48" s="136" t="s">
        <v>121</v>
      </c>
      <c r="C48" s="152"/>
      <c r="D48" s="74" t="s">
        <v>42</v>
      </c>
      <c r="E48" s="74" t="s">
        <v>122</v>
      </c>
      <c r="F48" s="74" t="s">
        <v>123</v>
      </c>
      <c r="G48" s="108" t="s">
        <v>33</v>
      </c>
      <c r="H48" s="109"/>
      <c r="I48" s="109"/>
      <c r="J48" s="109"/>
      <c r="K48" s="109"/>
      <c r="L48" s="109"/>
      <c r="M48" s="110">
        <v>5</v>
      </c>
      <c r="N48" s="111" t="s">
        <v>221</v>
      </c>
      <c r="O48" s="75" t="s">
        <v>220</v>
      </c>
    </row>
    <row r="49" spans="1:17" ht="24.7">
      <c r="A49" s="170" t="s">
        <v>125</v>
      </c>
      <c r="B49" s="80" t="s">
        <v>50</v>
      </c>
      <c r="C49" s="80"/>
      <c r="D49" s="71" t="s">
        <v>42</v>
      </c>
      <c r="E49" s="73" t="s">
        <v>51</v>
      </c>
      <c r="F49" s="71" t="s">
        <v>370</v>
      </c>
      <c r="G49" s="107"/>
      <c r="H49" s="107"/>
      <c r="I49" s="107" t="s">
        <v>35</v>
      </c>
      <c r="J49" s="107"/>
      <c r="K49" s="107" t="s">
        <v>37</v>
      </c>
      <c r="L49" s="107"/>
      <c r="M49" s="107">
        <v>4</v>
      </c>
      <c r="N49" s="67" t="s">
        <v>37</v>
      </c>
      <c r="O49" s="137" t="s">
        <v>368</v>
      </c>
    </row>
    <row r="50" spans="1:17" ht="12.7">
      <c r="A50" s="170"/>
      <c r="B50" s="80" t="s">
        <v>204</v>
      </c>
      <c r="C50" s="80"/>
      <c r="D50" s="71" t="s">
        <v>42</v>
      </c>
      <c r="E50" s="73" t="s">
        <v>205</v>
      </c>
      <c r="F50" s="71" t="s">
        <v>371</v>
      </c>
      <c r="G50" s="79"/>
      <c r="H50" s="79"/>
      <c r="I50" s="79"/>
      <c r="J50" s="79"/>
      <c r="K50" s="79" t="s">
        <v>37</v>
      </c>
      <c r="L50" s="79"/>
      <c r="M50" s="79">
        <v>3</v>
      </c>
      <c r="N50" s="67" t="s">
        <v>217</v>
      </c>
      <c r="O50" s="69" t="s">
        <v>218</v>
      </c>
    </row>
    <row r="51" spans="1:17" ht="12.7">
      <c r="A51" s="170"/>
      <c r="B51" s="80" t="s">
        <v>413</v>
      </c>
      <c r="C51" s="144" t="s">
        <v>410</v>
      </c>
      <c r="D51" s="73" t="s">
        <v>42</v>
      </c>
      <c r="E51" s="73" t="s">
        <v>126</v>
      </c>
      <c r="F51" s="71" t="s">
        <v>372</v>
      </c>
      <c r="G51" s="79"/>
      <c r="H51" s="79"/>
      <c r="I51" s="79"/>
      <c r="J51" s="79"/>
      <c r="K51" s="79" t="s">
        <v>37</v>
      </c>
      <c r="L51" s="79"/>
      <c r="M51" s="79">
        <v>2</v>
      </c>
      <c r="N51" s="67" t="s">
        <v>221</v>
      </c>
      <c r="O51" s="69" t="s">
        <v>173</v>
      </c>
    </row>
    <row r="52" spans="1:17" ht="12.7">
      <c r="A52" s="170"/>
      <c r="B52" s="80" t="s">
        <v>192</v>
      </c>
      <c r="C52" s="80"/>
      <c r="D52" s="71" t="s">
        <v>42</v>
      </c>
      <c r="E52" s="73" t="s">
        <v>193</v>
      </c>
      <c r="F52" s="71" t="s">
        <v>373</v>
      </c>
      <c r="G52" s="79"/>
      <c r="H52" s="79" t="s">
        <v>34</v>
      </c>
      <c r="I52" s="79"/>
      <c r="J52" s="79"/>
      <c r="K52" s="79"/>
      <c r="L52" s="79"/>
      <c r="M52" s="79">
        <v>4</v>
      </c>
      <c r="N52" s="67" t="s">
        <v>217</v>
      </c>
      <c r="O52" s="69" t="s">
        <v>216</v>
      </c>
    </row>
    <row r="53" spans="1:17" ht="12.7">
      <c r="A53" s="170"/>
      <c r="B53" s="81" t="s">
        <v>229</v>
      </c>
      <c r="C53" s="81"/>
      <c r="D53" s="73" t="s">
        <v>42</v>
      </c>
      <c r="E53" s="73" t="s">
        <v>234</v>
      </c>
      <c r="F53" s="71" t="s">
        <v>374</v>
      </c>
      <c r="G53" s="79"/>
      <c r="H53" s="79" t="s">
        <v>34</v>
      </c>
      <c r="I53" s="79" t="s">
        <v>35</v>
      </c>
      <c r="J53" s="79"/>
      <c r="K53" s="79"/>
      <c r="L53" s="79"/>
      <c r="M53" s="79">
        <v>3</v>
      </c>
      <c r="N53" s="67" t="s">
        <v>217</v>
      </c>
      <c r="O53" s="68" t="s">
        <v>216</v>
      </c>
    </row>
    <row r="54" spans="1:17" ht="16.2" customHeight="1">
      <c r="A54" s="170"/>
      <c r="B54" s="80" t="s">
        <v>181</v>
      </c>
      <c r="C54" s="80"/>
      <c r="D54" s="71" t="s">
        <v>42</v>
      </c>
      <c r="E54" s="73" t="s">
        <v>128</v>
      </c>
      <c r="F54" s="71" t="s">
        <v>375</v>
      </c>
      <c r="G54" s="79"/>
      <c r="H54" s="79"/>
      <c r="I54" s="79"/>
      <c r="J54" s="79"/>
      <c r="K54" s="79"/>
      <c r="L54" s="79" t="s">
        <v>38</v>
      </c>
      <c r="M54" s="79">
        <v>4</v>
      </c>
      <c r="N54" s="72" t="s">
        <v>219</v>
      </c>
      <c r="O54" s="68" t="s">
        <v>173</v>
      </c>
    </row>
    <row r="55" spans="1:17" s="138" customFormat="1" ht="13.2" customHeight="1">
      <c r="A55" s="170"/>
      <c r="B55" s="80" t="s">
        <v>180</v>
      </c>
      <c r="C55" s="80"/>
      <c r="D55" s="73" t="s">
        <v>42</v>
      </c>
      <c r="E55" s="71" t="s">
        <v>127</v>
      </c>
      <c r="F55" s="71" t="s">
        <v>376</v>
      </c>
      <c r="G55" s="79"/>
      <c r="H55" s="79"/>
      <c r="I55" s="79"/>
      <c r="J55" s="79"/>
      <c r="K55" s="79"/>
      <c r="L55" s="79" t="s">
        <v>38</v>
      </c>
      <c r="M55" s="79">
        <v>3</v>
      </c>
      <c r="N55" s="67" t="s">
        <v>37</v>
      </c>
      <c r="O55" s="69" t="s">
        <v>216</v>
      </c>
      <c r="P55" s="117"/>
      <c r="Q55" s="117"/>
    </row>
    <row r="56" spans="1:17" s="138" customFormat="1" ht="13.2" customHeight="1">
      <c r="A56" s="170"/>
      <c r="B56" s="80" t="s">
        <v>129</v>
      </c>
      <c r="C56" s="80"/>
      <c r="D56" s="71" t="s">
        <v>42</v>
      </c>
      <c r="E56" s="71" t="s">
        <v>130</v>
      </c>
      <c r="F56" s="71" t="s">
        <v>377</v>
      </c>
      <c r="G56" s="79"/>
      <c r="H56" s="79" t="s">
        <v>34</v>
      </c>
      <c r="I56" s="79"/>
      <c r="J56" s="79"/>
      <c r="K56" s="79" t="s">
        <v>37</v>
      </c>
      <c r="L56" s="79"/>
      <c r="M56" s="79">
        <v>5</v>
      </c>
      <c r="N56" s="67" t="s">
        <v>37</v>
      </c>
      <c r="O56" s="69" t="s">
        <v>216</v>
      </c>
      <c r="P56" s="117"/>
      <c r="Q56" s="117"/>
    </row>
    <row r="57" spans="1:17" ht="12.7">
      <c r="A57" s="170"/>
      <c r="B57" s="80" t="s">
        <v>131</v>
      </c>
      <c r="C57" s="80"/>
      <c r="D57" s="73" t="s">
        <v>42</v>
      </c>
      <c r="E57" s="71" t="s">
        <v>132</v>
      </c>
      <c r="F57" s="71" t="s">
        <v>378</v>
      </c>
      <c r="G57" s="79"/>
      <c r="H57" s="79" t="s">
        <v>34</v>
      </c>
      <c r="I57" s="79"/>
      <c r="J57" s="79"/>
      <c r="K57" s="79"/>
      <c r="L57" s="79"/>
      <c r="M57" s="79">
        <v>3</v>
      </c>
      <c r="N57" s="67" t="s">
        <v>217</v>
      </c>
      <c r="O57" s="69" t="s">
        <v>218</v>
      </c>
    </row>
    <row r="58" spans="1:17" ht="12.7">
      <c r="A58" s="170"/>
      <c r="B58" s="80" t="s">
        <v>70</v>
      </c>
      <c r="C58" s="80"/>
      <c r="D58" s="71" t="s">
        <v>42</v>
      </c>
      <c r="E58" s="71" t="s">
        <v>71</v>
      </c>
      <c r="F58" s="71" t="s">
        <v>379</v>
      </c>
      <c r="G58" s="84"/>
      <c r="H58" s="84"/>
      <c r="I58" s="84"/>
      <c r="J58" s="84"/>
      <c r="K58" s="84" t="s">
        <v>37</v>
      </c>
      <c r="L58" s="84"/>
      <c r="M58" s="84">
        <v>4</v>
      </c>
      <c r="N58" s="67" t="s">
        <v>217</v>
      </c>
      <c r="O58" s="69" t="s">
        <v>218</v>
      </c>
    </row>
    <row r="59" spans="1:17" ht="12.7">
      <c r="A59" s="170"/>
      <c r="B59" s="80" t="s">
        <v>133</v>
      </c>
      <c r="C59" s="80"/>
      <c r="D59" s="71" t="s">
        <v>42</v>
      </c>
      <c r="E59" s="71" t="s">
        <v>134</v>
      </c>
      <c r="F59" s="71" t="s">
        <v>380</v>
      </c>
      <c r="G59" s="79"/>
      <c r="H59" s="79"/>
      <c r="I59" s="79"/>
      <c r="J59" s="79"/>
      <c r="K59" s="79" t="s">
        <v>37</v>
      </c>
      <c r="L59" s="79"/>
      <c r="M59" s="79">
        <v>3</v>
      </c>
      <c r="N59" s="67" t="s">
        <v>219</v>
      </c>
      <c r="O59" s="69" t="s">
        <v>173</v>
      </c>
    </row>
    <row r="60" spans="1:17" s="138" customFormat="1" ht="12.7">
      <c r="A60" s="170"/>
      <c r="B60" s="80" t="s">
        <v>135</v>
      </c>
      <c r="C60" s="80"/>
      <c r="D60" s="73" t="s">
        <v>42</v>
      </c>
      <c r="E60" s="73" t="s">
        <v>354</v>
      </c>
      <c r="F60" s="71" t="s">
        <v>381</v>
      </c>
      <c r="G60" s="84"/>
      <c r="H60" s="84" t="s">
        <v>34</v>
      </c>
      <c r="I60" s="84"/>
      <c r="J60" s="84"/>
      <c r="K60" s="84"/>
      <c r="L60" s="84" t="s">
        <v>38</v>
      </c>
      <c r="M60" s="84">
        <v>4</v>
      </c>
      <c r="N60" s="72" t="s">
        <v>221</v>
      </c>
      <c r="O60" s="69" t="s">
        <v>220</v>
      </c>
      <c r="P60" s="117"/>
      <c r="Q60" s="117"/>
    </row>
    <row r="61" spans="1:17" s="138" customFormat="1" ht="12.7">
      <c r="A61" s="170"/>
      <c r="B61" s="80" t="s">
        <v>333</v>
      </c>
      <c r="C61" s="80"/>
      <c r="D61" s="71" t="s">
        <v>42</v>
      </c>
      <c r="E61" s="71" t="s">
        <v>146</v>
      </c>
      <c r="F61" s="71" t="s">
        <v>382</v>
      </c>
      <c r="G61" s="79"/>
      <c r="H61" s="79"/>
      <c r="I61" s="79"/>
      <c r="J61" s="79"/>
      <c r="K61" s="79"/>
      <c r="L61" s="79"/>
      <c r="M61" s="79">
        <v>4</v>
      </c>
      <c r="N61" s="67" t="s">
        <v>221</v>
      </c>
      <c r="O61" s="69" t="s">
        <v>220</v>
      </c>
      <c r="P61" s="117"/>
      <c r="Q61" s="117"/>
    </row>
    <row r="62" spans="1:17" ht="12.7">
      <c r="A62" s="170"/>
      <c r="B62" s="81" t="s">
        <v>136</v>
      </c>
      <c r="C62" s="81"/>
      <c r="D62" s="73" t="s">
        <v>42</v>
      </c>
      <c r="E62" s="71" t="s">
        <v>137</v>
      </c>
      <c r="F62" s="71" t="s">
        <v>383</v>
      </c>
      <c r="G62" s="79" t="s">
        <v>33</v>
      </c>
      <c r="H62" s="79"/>
      <c r="I62" s="79"/>
      <c r="J62" s="79"/>
      <c r="K62" s="79"/>
      <c r="L62" s="79"/>
      <c r="M62" s="79">
        <v>4</v>
      </c>
      <c r="N62" s="67" t="s">
        <v>217</v>
      </c>
      <c r="O62" s="69" t="s">
        <v>218</v>
      </c>
    </row>
    <row r="63" spans="1:17" ht="12.7">
      <c r="A63" s="170"/>
      <c r="B63" s="80" t="s">
        <v>335</v>
      </c>
      <c r="C63" s="80"/>
      <c r="D63" s="73" t="s">
        <v>42</v>
      </c>
      <c r="E63" s="71" t="s">
        <v>334</v>
      </c>
      <c r="F63" s="71" t="s">
        <v>384</v>
      </c>
      <c r="G63" s="79"/>
      <c r="H63" s="79"/>
      <c r="I63" s="79"/>
      <c r="J63" s="79" t="s">
        <v>37</v>
      </c>
      <c r="K63" s="79"/>
      <c r="L63" s="79"/>
      <c r="M63" s="79">
        <v>6</v>
      </c>
      <c r="N63" s="67" t="s">
        <v>37</v>
      </c>
      <c r="O63" s="69" t="s">
        <v>218</v>
      </c>
    </row>
    <row r="64" spans="1:17" ht="12.7">
      <c r="A64" s="170"/>
      <c r="B64" s="80" t="s">
        <v>231</v>
      </c>
      <c r="C64" s="80"/>
      <c r="D64" s="73" t="s">
        <v>42</v>
      </c>
      <c r="E64" s="71" t="s">
        <v>188</v>
      </c>
      <c r="F64" s="71" t="s">
        <v>385</v>
      </c>
      <c r="G64" s="79"/>
      <c r="H64" s="79" t="s">
        <v>34</v>
      </c>
      <c r="I64" s="79"/>
      <c r="J64" s="86"/>
      <c r="K64" s="79"/>
      <c r="L64" s="79"/>
      <c r="M64" s="79">
        <v>5</v>
      </c>
      <c r="N64" s="67" t="s">
        <v>217</v>
      </c>
      <c r="O64" s="69" t="s">
        <v>216</v>
      </c>
    </row>
    <row r="65" spans="1:17" ht="12.7">
      <c r="A65" s="170"/>
      <c r="B65" s="80" t="s">
        <v>138</v>
      </c>
      <c r="C65" s="80"/>
      <c r="D65" s="73" t="s">
        <v>42</v>
      </c>
      <c r="E65" s="73" t="s">
        <v>139</v>
      </c>
      <c r="F65" s="71" t="s">
        <v>386</v>
      </c>
      <c r="G65" s="79"/>
      <c r="H65" s="79"/>
      <c r="I65" s="79" t="s">
        <v>35</v>
      </c>
      <c r="J65" s="79"/>
      <c r="K65" s="79"/>
      <c r="L65" s="79"/>
      <c r="M65" s="79">
        <v>3</v>
      </c>
      <c r="N65" s="72" t="s">
        <v>37</v>
      </c>
      <c r="O65" s="68" t="s">
        <v>218</v>
      </c>
    </row>
    <row r="66" spans="1:17" s="138" customFormat="1" ht="12.7">
      <c r="A66" s="170"/>
      <c r="B66" s="80" t="s">
        <v>140</v>
      </c>
      <c r="C66" s="80"/>
      <c r="D66" s="73" t="s">
        <v>42</v>
      </c>
      <c r="E66" s="73" t="s">
        <v>141</v>
      </c>
      <c r="F66" s="71" t="s">
        <v>387</v>
      </c>
      <c r="G66" s="79"/>
      <c r="H66" s="79"/>
      <c r="I66" s="79"/>
      <c r="J66" s="79"/>
      <c r="K66" s="79" t="s">
        <v>37</v>
      </c>
      <c r="L66" s="79"/>
      <c r="M66" s="79">
        <v>4</v>
      </c>
      <c r="N66" s="72" t="s">
        <v>217</v>
      </c>
      <c r="O66" s="68" t="s">
        <v>218</v>
      </c>
      <c r="P66" s="117"/>
      <c r="Q66" s="117"/>
    </row>
    <row r="67" spans="1:17" s="138" customFormat="1" ht="12.7">
      <c r="A67" s="170"/>
      <c r="B67" s="80" t="s">
        <v>232</v>
      </c>
      <c r="C67" s="80"/>
      <c r="D67" s="73" t="s">
        <v>42</v>
      </c>
      <c r="E67" s="73" t="s">
        <v>142</v>
      </c>
      <c r="F67" s="71" t="s">
        <v>388</v>
      </c>
      <c r="G67" s="79"/>
      <c r="H67" s="79" t="s">
        <v>34</v>
      </c>
      <c r="I67" s="79"/>
      <c r="J67" s="79"/>
      <c r="K67" s="79"/>
      <c r="L67" s="79"/>
      <c r="M67" s="79">
        <v>5</v>
      </c>
      <c r="N67" s="72" t="s">
        <v>217</v>
      </c>
      <c r="O67" s="69" t="s">
        <v>218</v>
      </c>
      <c r="P67" s="117"/>
      <c r="Q67" s="117"/>
    </row>
    <row r="68" spans="1:17" s="138" customFormat="1" ht="12.7">
      <c r="A68" s="170"/>
      <c r="B68" s="80" t="s">
        <v>414</v>
      </c>
      <c r="C68" s="144" t="s">
        <v>410</v>
      </c>
      <c r="D68" s="73" t="s">
        <v>42</v>
      </c>
      <c r="E68" s="71" t="s">
        <v>143</v>
      </c>
      <c r="F68" s="71" t="s">
        <v>389</v>
      </c>
      <c r="G68" s="79"/>
      <c r="H68" s="79" t="s">
        <v>34</v>
      </c>
      <c r="I68" s="79"/>
      <c r="J68" s="79"/>
      <c r="K68" s="79"/>
      <c r="L68" s="79"/>
      <c r="M68" s="79" t="s">
        <v>336</v>
      </c>
      <c r="N68" s="67" t="s">
        <v>37</v>
      </c>
      <c r="O68" s="69" t="s">
        <v>216</v>
      </c>
      <c r="P68" s="117"/>
      <c r="Q68" s="117"/>
    </row>
    <row r="69" spans="1:17" ht="12.7">
      <c r="A69" s="170"/>
      <c r="B69" s="80" t="s">
        <v>230</v>
      </c>
      <c r="C69" s="80"/>
      <c r="D69" s="73" t="s">
        <v>42</v>
      </c>
      <c r="E69" s="71" t="s">
        <v>355</v>
      </c>
      <c r="F69" s="71" t="s">
        <v>390</v>
      </c>
      <c r="G69" s="79"/>
      <c r="H69" s="79"/>
      <c r="I69" s="79"/>
      <c r="J69" s="79" t="s">
        <v>36</v>
      </c>
      <c r="K69" s="79"/>
      <c r="L69" s="79"/>
      <c r="M69" s="85">
        <v>5</v>
      </c>
      <c r="N69" s="67" t="s">
        <v>219</v>
      </c>
      <c r="O69" s="69" t="s">
        <v>173</v>
      </c>
    </row>
    <row r="70" spans="1:17" ht="12.7">
      <c r="A70" s="170"/>
      <c r="B70" s="80" t="s">
        <v>415</v>
      </c>
      <c r="C70" s="144" t="s">
        <v>410</v>
      </c>
      <c r="D70" s="73" t="s">
        <v>42</v>
      </c>
      <c r="E70" s="71" t="s">
        <v>203</v>
      </c>
      <c r="F70" s="71" t="s">
        <v>391</v>
      </c>
      <c r="G70" s="79"/>
      <c r="H70" s="79"/>
      <c r="I70" s="79"/>
      <c r="J70" s="79" t="s">
        <v>36</v>
      </c>
      <c r="K70" s="79"/>
      <c r="L70" s="79"/>
      <c r="M70" s="79">
        <v>4</v>
      </c>
      <c r="N70" s="67" t="s">
        <v>37</v>
      </c>
      <c r="O70" s="69" t="s">
        <v>216</v>
      </c>
    </row>
    <row r="71" spans="1:17" s="138" customFormat="1" ht="12.7">
      <c r="A71" s="170"/>
      <c r="B71" s="80" t="s">
        <v>144</v>
      </c>
      <c r="C71" s="80"/>
      <c r="D71" s="73" t="s">
        <v>42</v>
      </c>
      <c r="E71" s="73" t="s">
        <v>145</v>
      </c>
      <c r="F71" s="71" t="s">
        <v>392</v>
      </c>
      <c r="G71" s="79" t="s">
        <v>33</v>
      </c>
      <c r="H71" s="79"/>
      <c r="I71" s="79"/>
      <c r="J71" s="79"/>
      <c r="K71" s="79"/>
      <c r="L71" s="79"/>
      <c r="M71" s="79">
        <v>5</v>
      </c>
      <c r="N71" s="72" t="s">
        <v>217</v>
      </c>
      <c r="O71" s="68" t="s">
        <v>216</v>
      </c>
      <c r="P71" s="117"/>
      <c r="Q71" s="117"/>
    </row>
    <row r="72" spans="1:17" s="138" customFormat="1" ht="24.7">
      <c r="A72" s="170"/>
      <c r="B72" s="80" t="s">
        <v>147</v>
      </c>
      <c r="C72" s="80"/>
      <c r="D72" s="73" t="s">
        <v>42</v>
      </c>
      <c r="E72" s="73" t="s">
        <v>148</v>
      </c>
      <c r="F72" s="71" t="s">
        <v>393</v>
      </c>
      <c r="G72" s="79"/>
      <c r="H72" s="79" t="s">
        <v>34</v>
      </c>
      <c r="I72" s="79"/>
      <c r="J72" s="79"/>
      <c r="K72" s="79"/>
      <c r="L72" s="79"/>
      <c r="M72" s="79">
        <v>3</v>
      </c>
      <c r="N72" s="72" t="s">
        <v>37</v>
      </c>
      <c r="O72" s="137" t="s">
        <v>368</v>
      </c>
      <c r="P72" s="117"/>
      <c r="Q72" s="117"/>
    </row>
    <row r="73" spans="1:17" s="138" customFormat="1" ht="12.7">
      <c r="A73" s="170"/>
      <c r="B73" s="80" t="s">
        <v>199</v>
      </c>
      <c r="C73" s="80"/>
      <c r="D73" s="73" t="s">
        <v>42</v>
      </c>
      <c r="E73" s="73" t="s">
        <v>200</v>
      </c>
      <c r="F73" s="71" t="s">
        <v>394</v>
      </c>
      <c r="G73" s="79"/>
      <c r="H73" s="79"/>
      <c r="I73" s="79"/>
      <c r="J73" s="79"/>
      <c r="K73" s="79"/>
      <c r="L73" s="79"/>
      <c r="M73" s="79">
        <v>10</v>
      </c>
      <c r="N73" s="67" t="s">
        <v>219</v>
      </c>
      <c r="O73" s="69" t="s">
        <v>220</v>
      </c>
      <c r="P73" s="117"/>
      <c r="Q73" s="117"/>
    </row>
    <row r="74" spans="1:17" ht="12.7">
      <c r="A74" s="170"/>
      <c r="B74" s="80" t="s">
        <v>149</v>
      </c>
      <c r="C74" s="80"/>
      <c r="D74" s="73" t="s">
        <v>42</v>
      </c>
      <c r="E74" s="71" t="s">
        <v>150</v>
      </c>
      <c r="F74" s="71" t="s">
        <v>395</v>
      </c>
      <c r="G74" s="79"/>
      <c r="H74" s="79"/>
      <c r="I74" s="79" t="s">
        <v>35</v>
      </c>
      <c r="J74" s="79"/>
      <c r="K74" s="79"/>
      <c r="L74" s="79"/>
      <c r="M74" s="79">
        <v>2</v>
      </c>
      <c r="N74" s="67" t="s">
        <v>37</v>
      </c>
      <c r="O74" s="69" t="s">
        <v>218</v>
      </c>
    </row>
    <row r="75" spans="1:17" ht="12.7">
      <c r="A75" s="170"/>
      <c r="B75" s="80" t="s">
        <v>194</v>
      </c>
      <c r="C75" s="80"/>
      <c r="D75" s="73" t="s">
        <v>42</v>
      </c>
      <c r="E75" s="71" t="s">
        <v>195</v>
      </c>
      <c r="F75" s="71" t="s">
        <v>381</v>
      </c>
      <c r="G75" s="79"/>
      <c r="H75" s="79" t="s">
        <v>34</v>
      </c>
      <c r="I75" s="79"/>
      <c r="J75" s="79"/>
      <c r="K75" s="79"/>
      <c r="L75" s="79"/>
      <c r="M75" s="79">
        <v>4</v>
      </c>
      <c r="N75" s="67" t="s">
        <v>219</v>
      </c>
      <c r="O75" s="69" t="s">
        <v>173</v>
      </c>
    </row>
    <row r="76" spans="1:17" s="138" customFormat="1" ht="12.7">
      <c r="A76" s="170"/>
      <c r="B76" s="80" t="s">
        <v>338</v>
      </c>
      <c r="C76" s="80"/>
      <c r="D76" s="73" t="s">
        <v>42</v>
      </c>
      <c r="E76" s="71" t="s">
        <v>337</v>
      </c>
      <c r="F76" s="71" t="s">
        <v>396</v>
      </c>
      <c r="G76" s="79"/>
      <c r="H76" s="79"/>
      <c r="I76" s="79" t="s">
        <v>35</v>
      </c>
      <c r="J76" s="79"/>
      <c r="K76" s="79"/>
      <c r="L76" s="79"/>
      <c r="M76" s="79">
        <v>6</v>
      </c>
      <c r="N76" s="67" t="s">
        <v>219</v>
      </c>
      <c r="O76" s="69" t="s">
        <v>220</v>
      </c>
      <c r="P76" s="117"/>
      <c r="Q76" s="117"/>
    </row>
    <row r="77" spans="1:17" ht="12.7">
      <c r="A77" s="170"/>
      <c r="B77" s="80" t="s">
        <v>332</v>
      </c>
      <c r="C77" s="80"/>
      <c r="D77" s="73" t="s">
        <v>42</v>
      </c>
      <c r="E77" s="73" t="s">
        <v>210</v>
      </c>
      <c r="F77" s="71" t="s">
        <v>397</v>
      </c>
      <c r="G77" s="79"/>
      <c r="H77" s="79" t="s">
        <v>34</v>
      </c>
      <c r="I77" s="79"/>
      <c r="J77" s="79"/>
      <c r="K77" s="79"/>
      <c r="L77" s="79"/>
      <c r="M77" s="79">
        <v>4</v>
      </c>
      <c r="N77" s="72" t="s">
        <v>217</v>
      </c>
      <c r="O77" s="69" t="s">
        <v>216</v>
      </c>
    </row>
    <row r="78" spans="1:17" ht="12.7">
      <c r="A78" s="170"/>
      <c r="B78" s="82" t="s">
        <v>339</v>
      </c>
      <c r="C78" s="82"/>
      <c r="D78" s="73" t="s">
        <v>42</v>
      </c>
      <c r="E78" s="71" t="s">
        <v>191</v>
      </c>
      <c r="F78" s="71" t="s">
        <v>397</v>
      </c>
      <c r="G78" s="79"/>
      <c r="H78" s="79" t="s">
        <v>34</v>
      </c>
      <c r="I78" s="79"/>
      <c r="J78" s="79"/>
      <c r="K78" s="79"/>
      <c r="L78" s="79"/>
      <c r="M78" s="79">
        <v>4</v>
      </c>
      <c r="N78" s="67" t="s">
        <v>37</v>
      </c>
      <c r="O78" s="69" t="s">
        <v>218</v>
      </c>
    </row>
    <row r="79" spans="1:17" ht="12.7">
      <c r="A79" s="170"/>
      <c r="B79" s="80" t="s">
        <v>196</v>
      </c>
      <c r="C79" s="80"/>
      <c r="D79" s="73" t="s">
        <v>42</v>
      </c>
      <c r="E79" s="73" t="s">
        <v>197</v>
      </c>
      <c r="F79" s="71" t="s">
        <v>397</v>
      </c>
      <c r="G79" s="79"/>
      <c r="H79" s="79" t="s">
        <v>34</v>
      </c>
      <c r="I79" s="79"/>
      <c r="J79" s="79"/>
      <c r="K79" s="79"/>
      <c r="L79" s="79"/>
      <c r="M79" s="79">
        <v>2</v>
      </c>
      <c r="N79" s="72" t="s">
        <v>219</v>
      </c>
      <c r="O79" s="68" t="s">
        <v>220</v>
      </c>
    </row>
    <row r="80" spans="1:17" s="138" customFormat="1" ht="12.7">
      <c r="A80" s="170"/>
      <c r="B80" s="83" t="s">
        <v>151</v>
      </c>
      <c r="C80" s="83"/>
      <c r="D80" s="71" t="s">
        <v>42</v>
      </c>
      <c r="E80" s="71" t="s">
        <v>152</v>
      </c>
      <c r="F80" s="71" t="s">
        <v>398</v>
      </c>
      <c r="G80" s="79"/>
      <c r="H80" s="79"/>
      <c r="I80" s="79"/>
      <c r="J80" s="79"/>
      <c r="K80" s="79" t="s">
        <v>37</v>
      </c>
      <c r="L80" s="79"/>
      <c r="M80" s="79">
        <v>2</v>
      </c>
      <c r="N80" s="67" t="s">
        <v>37</v>
      </c>
      <c r="O80" s="68" t="s">
        <v>216</v>
      </c>
      <c r="P80" s="117"/>
      <c r="Q80" s="117"/>
    </row>
    <row r="81" spans="1:17" s="138" customFormat="1" ht="12.7">
      <c r="A81" s="170"/>
      <c r="B81" s="80" t="s">
        <v>352</v>
      </c>
      <c r="C81" s="80"/>
      <c r="D81" s="73" t="s">
        <v>42</v>
      </c>
      <c r="E81" s="73" t="s">
        <v>356</v>
      </c>
      <c r="F81" s="71" t="s">
        <v>399</v>
      </c>
      <c r="G81" s="84"/>
      <c r="H81" s="84"/>
      <c r="I81" s="84"/>
      <c r="J81" s="84"/>
      <c r="K81" s="84" t="s">
        <v>37</v>
      </c>
      <c r="L81" s="84"/>
      <c r="M81" s="84">
        <v>4</v>
      </c>
      <c r="N81" s="72" t="s">
        <v>217</v>
      </c>
      <c r="O81" s="68" t="s">
        <v>216</v>
      </c>
      <c r="P81" s="117"/>
      <c r="Q81" s="117"/>
    </row>
    <row r="82" spans="1:17" s="138" customFormat="1" ht="12.7">
      <c r="A82" s="170"/>
      <c r="B82" s="80" t="s">
        <v>206</v>
      </c>
      <c r="C82" s="80"/>
      <c r="D82" s="71" t="s">
        <v>42</v>
      </c>
      <c r="E82" s="71" t="s">
        <v>207</v>
      </c>
      <c r="F82" s="71" t="s">
        <v>400</v>
      </c>
      <c r="G82" s="84"/>
      <c r="H82" s="84"/>
      <c r="I82" s="84"/>
      <c r="J82" s="84"/>
      <c r="K82" s="84" t="s">
        <v>37</v>
      </c>
      <c r="L82" s="84"/>
      <c r="M82" s="84">
        <v>6</v>
      </c>
      <c r="N82" s="67" t="s">
        <v>217</v>
      </c>
      <c r="O82" s="69" t="s">
        <v>216</v>
      </c>
      <c r="P82" s="117"/>
      <c r="Q82" s="117"/>
    </row>
    <row r="83" spans="1:17" ht="12.7">
      <c r="A83" s="170"/>
      <c r="B83" s="80" t="s">
        <v>182</v>
      </c>
      <c r="C83" s="80"/>
      <c r="D83" s="73" t="s">
        <v>42</v>
      </c>
      <c r="E83" s="73" t="s">
        <v>153</v>
      </c>
      <c r="F83" s="71" t="s">
        <v>401</v>
      </c>
      <c r="G83" s="79" t="s">
        <v>33</v>
      </c>
      <c r="H83" s="79"/>
      <c r="I83" s="79"/>
      <c r="J83" s="79"/>
      <c r="K83" s="79"/>
      <c r="L83" s="79"/>
      <c r="M83" s="79">
        <v>5</v>
      </c>
      <c r="N83" s="72" t="s">
        <v>37</v>
      </c>
      <c r="O83" s="68" t="s">
        <v>216</v>
      </c>
    </row>
    <row r="84" spans="1:17" ht="12.7">
      <c r="A84" s="170"/>
      <c r="B84" s="80" t="s">
        <v>183</v>
      </c>
      <c r="C84" s="80"/>
      <c r="D84" s="73" t="s">
        <v>42</v>
      </c>
      <c r="E84" s="71" t="s">
        <v>154</v>
      </c>
      <c r="F84" s="71" t="s">
        <v>402</v>
      </c>
      <c r="G84" s="79"/>
      <c r="H84" s="79"/>
      <c r="I84" s="79"/>
      <c r="J84" s="79"/>
      <c r="K84" s="79"/>
      <c r="L84" s="79" t="s">
        <v>38</v>
      </c>
      <c r="M84" s="79">
        <v>4</v>
      </c>
      <c r="N84" s="72" t="s">
        <v>37</v>
      </c>
      <c r="O84" s="68" t="s">
        <v>216</v>
      </c>
    </row>
    <row r="85" spans="1:17" s="138" customFormat="1" ht="12.7">
      <c r="A85" s="170"/>
      <c r="B85" s="80" t="s">
        <v>353</v>
      </c>
      <c r="C85" s="80"/>
      <c r="D85" s="73" t="s">
        <v>42</v>
      </c>
      <c r="E85" s="73" t="s">
        <v>223</v>
      </c>
      <c r="F85" s="71" t="s">
        <v>403</v>
      </c>
      <c r="G85" s="79"/>
      <c r="H85" s="79"/>
      <c r="I85" s="79"/>
      <c r="J85" s="79"/>
      <c r="K85" s="79" t="s">
        <v>37</v>
      </c>
      <c r="L85" s="79"/>
      <c r="M85" s="79">
        <v>3</v>
      </c>
      <c r="N85" s="67" t="s">
        <v>217</v>
      </c>
      <c r="O85" s="69" t="s">
        <v>216</v>
      </c>
      <c r="P85" s="117"/>
      <c r="Q85" s="117"/>
    </row>
    <row r="86" spans="1:17" s="138" customFormat="1" ht="12.7">
      <c r="A86" s="170"/>
      <c r="B86" s="80" t="s">
        <v>208</v>
      </c>
      <c r="C86" s="80"/>
      <c r="D86" s="73" t="s">
        <v>42</v>
      </c>
      <c r="E86" s="73" t="s">
        <v>209</v>
      </c>
      <c r="F86" s="71" t="s">
        <v>404</v>
      </c>
      <c r="G86" s="79"/>
      <c r="H86" s="79"/>
      <c r="I86" s="79"/>
      <c r="J86" s="79"/>
      <c r="K86" s="79"/>
      <c r="L86" s="79" t="s">
        <v>38</v>
      </c>
      <c r="M86" s="79">
        <v>3</v>
      </c>
      <c r="N86" s="67" t="s">
        <v>37</v>
      </c>
      <c r="O86" s="69" t="s">
        <v>216</v>
      </c>
      <c r="P86" s="117"/>
      <c r="Q86" s="117"/>
    </row>
    <row r="87" spans="1:17" s="138" customFormat="1" ht="12.7">
      <c r="A87" s="170"/>
      <c r="B87" s="172" t="s">
        <v>416</v>
      </c>
      <c r="C87" s="80"/>
      <c r="D87" s="71" t="s">
        <v>417</v>
      </c>
      <c r="E87" s="71" t="s">
        <v>418</v>
      </c>
      <c r="F87" s="71" t="s">
        <v>419</v>
      </c>
      <c r="G87" s="79"/>
      <c r="H87" s="79"/>
      <c r="I87" s="79" t="s">
        <v>35</v>
      </c>
      <c r="J87" s="79"/>
      <c r="K87" s="79"/>
      <c r="L87" s="79"/>
      <c r="M87" s="79">
        <v>2</v>
      </c>
      <c r="N87" s="67" t="s">
        <v>37</v>
      </c>
      <c r="O87" s="69" t="s">
        <v>218</v>
      </c>
      <c r="P87" s="117"/>
      <c r="Q87" s="117"/>
    </row>
    <row r="88" spans="1:17" s="138" customFormat="1" ht="24.7">
      <c r="A88" s="170"/>
      <c r="B88" s="80" t="s">
        <v>155</v>
      </c>
      <c r="C88" s="80"/>
      <c r="D88" s="73" t="s">
        <v>42</v>
      </c>
      <c r="E88" s="73" t="s">
        <v>156</v>
      </c>
      <c r="F88" s="71" t="s">
        <v>405</v>
      </c>
      <c r="G88" s="79"/>
      <c r="H88" s="79"/>
      <c r="I88" s="79" t="s">
        <v>35</v>
      </c>
      <c r="J88" s="79"/>
      <c r="K88" s="79"/>
      <c r="L88" s="79"/>
      <c r="M88" s="79">
        <v>3</v>
      </c>
      <c r="N88" s="67" t="s">
        <v>217</v>
      </c>
      <c r="O88" s="137" t="s">
        <v>369</v>
      </c>
      <c r="P88" s="117"/>
      <c r="Q88" s="117"/>
    </row>
    <row r="89" spans="1:17" s="138" customFormat="1" ht="24.7">
      <c r="A89" s="170"/>
      <c r="B89" s="80" t="s">
        <v>157</v>
      </c>
      <c r="C89" s="80"/>
      <c r="D89" s="73" t="s">
        <v>42</v>
      </c>
      <c r="E89" s="73" t="s">
        <v>158</v>
      </c>
      <c r="F89" s="71" t="s">
        <v>406</v>
      </c>
      <c r="G89" s="79"/>
      <c r="H89" s="79" t="s">
        <v>34</v>
      </c>
      <c r="I89" s="79"/>
      <c r="J89" s="79"/>
      <c r="K89" s="79"/>
      <c r="L89" s="79"/>
      <c r="M89" s="79">
        <v>4</v>
      </c>
      <c r="N89" s="72" t="s">
        <v>217</v>
      </c>
      <c r="O89" s="137" t="s">
        <v>368</v>
      </c>
      <c r="P89" s="117"/>
      <c r="Q89" s="117"/>
    </row>
    <row r="90" spans="1:17" s="138" customFormat="1" ht="12.7">
      <c r="A90" s="170"/>
      <c r="B90" s="80" t="s">
        <v>233</v>
      </c>
      <c r="C90" s="80"/>
      <c r="D90" s="73" t="s">
        <v>42</v>
      </c>
      <c r="E90" s="71" t="s">
        <v>224</v>
      </c>
      <c r="F90" s="71" t="s">
        <v>407</v>
      </c>
      <c r="G90" s="79"/>
      <c r="H90" s="79"/>
      <c r="I90" s="79"/>
      <c r="J90" s="79" t="s">
        <v>36</v>
      </c>
      <c r="K90" s="79"/>
      <c r="L90" s="79"/>
      <c r="M90" s="79">
        <v>3</v>
      </c>
      <c r="N90" s="72" t="s">
        <v>221</v>
      </c>
      <c r="O90" s="69" t="s">
        <v>220</v>
      </c>
      <c r="P90" s="117"/>
      <c r="Q90" s="117"/>
    </row>
    <row r="91" spans="1:17" s="138" customFormat="1" ht="12.7">
      <c r="A91" s="170"/>
      <c r="B91" s="80" t="s">
        <v>341</v>
      </c>
      <c r="C91" s="80"/>
      <c r="D91" s="73" t="s">
        <v>42</v>
      </c>
      <c r="E91" s="71" t="s">
        <v>340</v>
      </c>
      <c r="F91" s="71" t="s">
        <v>408</v>
      </c>
      <c r="G91" s="79"/>
      <c r="H91" s="86"/>
      <c r="I91" s="79" t="s">
        <v>35</v>
      </c>
      <c r="J91" s="79"/>
      <c r="K91" s="86"/>
      <c r="L91" s="86"/>
      <c r="M91" s="79">
        <v>4</v>
      </c>
      <c r="N91" s="72" t="s">
        <v>221</v>
      </c>
      <c r="O91" s="68" t="s">
        <v>173</v>
      </c>
      <c r="P91" s="117"/>
      <c r="Q91" s="117"/>
    </row>
    <row r="92" spans="1:17" ht="12.7">
      <c r="A92" s="171"/>
      <c r="B92" s="112" t="s">
        <v>159</v>
      </c>
      <c r="C92" s="112"/>
      <c r="D92" s="74" t="s">
        <v>42</v>
      </c>
      <c r="E92" s="74" t="s">
        <v>160</v>
      </c>
      <c r="F92" s="139" t="s">
        <v>386</v>
      </c>
      <c r="G92" s="87"/>
      <c r="H92" s="87"/>
      <c r="I92" s="87"/>
      <c r="J92" s="87"/>
      <c r="K92" s="87" t="s">
        <v>37</v>
      </c>
      <c r="L92" s="87"/>
      <c r="M92" s="87">
        <v>2</v>
      </c>
      <c r="N92" s="140" t="s">
        <v>219</v>
      </c>
      <c r="O92" s="75" t="s">
        <v>173</v>
      </c>
    </row>
  </sheetData>
  <sheetProtection algorithmName="SHA-512" hashValue="AcOPpgtTW6+FoOqRxnIhMOLLPbdpWM6yIZGPjSHDgeiJpl7xSTI8TegXD2DzUSSTkbQl6AJeV6wFVxVRIOsI2Q==" saltValue="tdRxdRI6PcbeXsDOvJX58A==" spinCount="100000" sheet="1" objects="1" scenarios="1"/>
  <dataConsolidate/>
  <mergeCells count="3">
    <mergeCell ref="G1:L1"/>
    <mergeCell ref="A4:A48"/>
    <mergeCell ref="A49:A92"/>
  </mergeCells>
  <phoneticPr fontId="4" type="noConversion"/>
  <pageMargins left="0.78740157499999996" right="0.78740157499999996" top="0.984251969" bottom="0.984251969" header="0.5" footer="0.5"/>
  <pageSetup paperSize="9" scale="4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A312B-7CEB-43D7-BBA3-C7573FD42A09}">
  <sheetPr codeName="Feuil3"/>
  <dimension ref="A1:Q102"/>
  <sheetViews>
    <sheetView topLeftCell="C1" zoomScale="85" zoomScaleNormal="85" workbookViewId="0">
      <selection activeCell="G22" sqref="G22"/>
    </sheetView>
  </sheetViews>
  <sheetFormatPr baseColWidth="10" defaultColWidth="19.15625" defaultRowHeight="26.25" customHeight="1"/>
  <cols>
    <col min="1" max="2" width="19.15625" style="64"/>
    <col min="3" max="16384" width="19.15625" style="47"/>
  </cols>
  <sheetData>
    <row r="1" spans="1:17" s="46" customFormat="1" ht="26.25" customHeight="1">
      <c r="A1" s="62" t="s">
        <v>168</v>
      </c>
      <c r="B1" s="63" t="str">
        <f>Formulaire!B5</f>
        <v>aucune</v>
      </c>
      <c r="C1" s="50" t="s">
        <v>164</v>
      </c>
      <c r="E1" s="51" t="s">
        <v>165</v>
      </c>
      <c r="F1" s="53"/>
      <c r="G1" s="51" t="s">
        <v>28</v>
      </c>
      <c r="I1" s="51" t="s">
        <v>170</v>
      </c>
      <c r="K1" s="51" t="s">
        <v>29</v>
      </c>
      <c r="M1" s="52" t="s">
        <v>30</v>
      </c>
      <c r="N1" s="53"/>
      <c r="O1" s="52" t="s">
        <v>189</v>
      </c>
      <c r="P1" s="53"/>
      <c r="Q1" s="50"/>
    </row>
    <row r="2" spans="1:17" s="77" customFormat="1" ht="26.25" customHeight="1">
      <c r="A2" s="76" t="s">
        <v>6</v>
      </c>
      <c r="B2" s="76" t="s">
        <v>6</v>
      </c>
      <c r="C2" s="77" t="s">
        <v>167</v>
      </c>
      <c r="D2" s="77" t="s">
        <v>166</v>
      </c>
      <c r="E2" s="77" t="s">
        <v>167</v>
      </c>
      <c r="F2" s="77" t="s">
        <v>166</v>
      </c>
      <c r="G2" s="77" t="s">
        <v>167</v>
      </c>
      <c r="H2" s="77" t="s">
        <v>166</v>
      </c>
      <c r="I2" s="77" t="s">
        <v>167</v>
      </c>
      <c r="J2" s="77" t="s">
        <v>166</v>
      </c>
      <c r="K2" s="77" t="s">
        <v>167</v>
      </c>
      <c r="L2" s="77" t="s">
        <v>166</v>
      </c>
      <c r="M2" s="77" t="s">
        <v>167</v>
      </c>
      <c r="N2" s="77" t="s">
        <v>166</v>
      </c>
      <c r="O2" s="76" t="s">
        <v>6</v>
      </c>
      <c r="P2" s="76" t="s">
        <v>6</v>
      </c>
      <c r="Q2" s="51"/>
    </row>
    <row r="3" spans="1:17" ht="26.25" customHeight="1">
      <c r="A3" s="64" t="str">
        <f>IF(INDEX($C$1:$P$100,ROW(Z3),MATCH(B$1,$C$1:$P$1,0))="","",INDEX($C$1:$P$100,ROW(Z3),MATCH(B$1,$C$1:$P$1,0)))</f>
        <v>Advanced control systems (ME-524)</v>
      </c>
      <c r="B3" s="64" t="str">
        <f>IF(INDEX($C$1:$P$100,ROW(Z3),MATCH(B$1,$C$1:$P$1,0)+1)="","",INDEX($C$1:$P$100,ROW(Z3),MATCH(B$1,$C$1:$P$1,0)+1))</f>
        <v>Advanced control systems (ME-524)</v>
      </c>
      <c r="C3" s="47" t="s">
        <v>235</v>
      </c>
      <c r="D3" s="47" t="s">
        <v>235</v>
      </c>
      <c r="E3" s="47" t="s">
        <v>251</v>
      </c>
      <c r="F3" s="47" t="s">
        <v>251</v>
      </c>
      <c r="G3" s="47" t="s">
        <v>251</v>
      </c>
      <c r="H3" s="47" t="s">
        <v>275</v>
      </c>
      <c r="I3" s="47" t="s">
        <v>251</v>
      </c>
      <c r="J3" s="47" t="s">
        <v>288</v>
      </c>
      <c r="K3" s="47" t="s">
        <v>251</v>
      </c>
      <c r="L3" s="47" t="s">
        <v>296</v>
      </c>
      <c r="M3" s="47" t="s">
        <v>251</v>
      </c>
      <c r="N3" s="47" t="s">
        <v>237</v>
      </c>
      <c r="O3" s="47" t="s">
        <v>251</v>
      </c>
      <c r="P3" s="47" t="str">
        <f>O3</f>
        <v>Advanced control systems (ME-524)</v>
      </c>
      <c r="Q3" s="51"/>
    </row>
    <row r="4" spans="1:17" ht="26.25" customHeight="1">
      <c r="A4" s="64" t="str">
        <f t="shared" ref="A4:A67" si="0">IF(INDEX($C$1:$P$100,ROW(Z4),MATCH(B$1,$C$1:$P$1,0))="","",INDEX($C$1:$P$100,ROW(Z4),MATCH(B$1,$C$1:$P$1,0)))</f>
        <v>Advanced design for sustainable future (ME-420)</v>
      </c>
      <c r="B4" s="64" t="str">
        <f t="shared" ref="B4:B67" si="1">IF(INDEX($C$1:$P$100,ROW(Z4),MATCH(B$1,$C$1:$P$1,0)+1)="","",INDEX($C$1:$P$100,ROW(Z4),MATCH(B$1,$C$1:$P$1,0)+1))</f>
        <v>Advanced design for sustainable future (ME-420)</v>
      </c>
      <c r="C4" s="47" t="s">
        <v>236</v>
      </c>
      <c r="D4" s="47" t="s">
        <v>242</v>
      </c>
      <c r="E4" s="47" t="s">
        <v>252</v>
      </c>
      <c r="F4" s="47" t="s">
        <v>252</v>
      </c>
      <c r="G4" s="47" t="s">
        <v>275</v>
      </c>
      <c r="H4" s="47" t="s">
        <v>276</v>
      </c>
      <c r="I4" s="47" t="s">
        <v>288</v>
      </c>
      <c r="J4" s="47" t="s">
        <v>289</v>
      </c>
      <c r="K4" s="47" t="s">
        <v>235</v>
      </c>
      <c r="L4" s="47" t="s">
        <v>254</v>
      </c>
      <c r="M4" s="47" t="s">
        <v>237</v>
      </c>
      <c r="N4" s="47" t="s">
        <v>295</v>
      </c>
      <c r="O4" s="47" t="s">
        <v>275</v>
      </c>
      <c r="P4" s="47" t="str">
        <f t="shared" ref="P4:P56" si="2">O4</f>
        <v>Advanced design for sustainable future (ME-420)</v>
      </c>
      <c r="Q4" s="51"/>
    </row>
    <row r="5" spans="1:17" ht="26.25" customHeight="1">
      <c r="A5" s="64" t="str">
        <f t="shared" si="0"/>
        <v>Advanced energetics (ME-451)</v>
      </c>
      <c r="B5" s="64" t="str">
        <f t="shared" si="1"/>
        <v>Advanced energetics (ME-451)</v>
      </c>
      <c r="C5" s="47" t="s">
        <v>237</v>
      </c>
      <c r="D5" s="47" t="s">
        <v>243</v>
      </c>
      <c r="E5" s="47" t="s">
        <v>253</v>
      </c>
      <c r="F5" s="47" t="s">
        <v>257</v>
      </c>
      <c r="G5" s="47" t="s">
        <v>276</v>
      </c>
      <c r="H5" s="47" t="s">
        <v>253</v>
      </c>
      <c r="I5" s="47" t="s">
        <v>289</v>
      </c>
      <c r="J5" s="47" t="s">
        <v>244</v>
      </c>
      <c r="K5" s="47" t="s">
        <v>236</v>
      </c>
      <c r="M5" s="47" t="s">
        <v>295</v>
      </c>
      <c r="N5" s="47" t="s">
        <v>255</v>
      </c>
      <c r="O5" s="47" t="s">
        <v>288</v>
      </c>
      <c r="P5" s="47" t="str">
        <f t="shared" si="2"/>
        <v>Advanced energetics (ME-451)</v>
      </c>
      <c r="Q5" s="51"/>
    </row>
    <row r="6" spans="1:17" ht="26.25" customHeight="1">
      <c r="A6" s="64" t="str">
        <f t="shared" si="0"/>
        <v>Advanced heat transfer (ME-465)</v>
      </c>
      <c r="B6" s="64" t="str">
        <f t="shared" si="1"/>
        <v>Advanced heat transfer (ME-465)</v>
      </c>
      <c r="C6" s="47" t="s">
        <v>238</v>
      </c>
      <c r="D6" s="47" t="s">
        <v>247</v>
      </c>
      <c r="E6" s="47" t="s">
        <v>255</v>
      </c>
      <c r="F6" s="47" t="s">
        <v>259</v>
      </c>
      <c r="G6" s="47" t="s">
        <v>252</v>
      </c>
      <c r="H6" s="47" t="s">
        <v>358</v>
      </c>
      <c r="I6" s="47" t="s">
        <v>235</v>
      </c>
      <c r="J6" s="47" t="s">
        <v>292</v>
      </c>
      <c r="K6" s="47" t="s">
        <v>276</v>
      </c>
      <c r="M6" s="47" t="s">
        <v>252</v>
      </c>
      <c r="N6" s="47" t="s">
        <v>297</v>
      </c>
      <c r="O6" s="47" t="s">
        <v>289</v>
      </c>
      <c r="P6" s="47" t="str">
        <f t="shared" si="2"/>
        <v>Advanced heat transfer (ME-465)</v>
      </c>
      <c r="Q6" s="56"/>
    </row>
    <row r="7" spans="1:17" ht="26.25" customHeight="1">
      <c r="A7" s="64" t="str">
        <f t="shared" si="0"/>
        <v>Aerodynamics (ME-445)</v>
      </c>
      <c r="B7" s="64" t="str">
        <f t="shared" si="1"/>
        <v>Aerodynamics (ME-445)</v>
      </c>
      <c r="C7" s="47" t="s">
        <v>239</v>
      </c>
      <c r="E7" s="47" t="s">
        <v>254</v>
      </c>
      <c r="F7" s="47" t="s">
        <v>260</v>
      </c>
      <c r="G7" s="47" t="s">
        <v>277</v>
      </c>
      <c r="H7" s="47" t="s">
        <v>281</v>
      </c>
      <c r="I7" s="47" t="s">
        <v>236</v>
      </c>
      <c r="J7" s="47" t="s">
        <v>293</v>
      </c>
      <c r="K7" s="47" t="s">
        <v>237</v>
      </c>
      <c r="L7" s="47" t="s">
        <v>173</v>
      </c>
      <c r="M7" s="47" t="s">
        <v>241</v>
      </c>
      <c r="N7" s="47" t="s">
        <v>308</v>
      </c>
      <c r="O7" s="47" t="s">
        <v>235</v>
      </c>
      <c r="P7" s="47" t="str">
        <f t="shared" si="2"/>
        <v>Aerodynamics (ME-445)</v>
      </c>
      <c r="Q7" s="56"/>
    </row>
    <row r="8" spans="1:17" ht="26.25" customHeight="1">
      <c r="A8" s="64" t="str">
        <f t="shared" si="0"/>
        <v>Aéroélasticité et interaction fluide-structure (ME-435)</v>
      </c>
      <c r="B8" s="64" t="str">
        <f t="shared" si="1"/>
        <v>Aéroélasticité et interaction fluide-structure (ME-435)</v>
      </c>
      <c r="C8" s="47" t="s">
        <v>240</v>
      </c>
      <c r="D8" s="47" t="s">
        <v>173</v>
      </c>
      <c r="E8" s="47" t="s">
        <v>257</v>
      </c>
      <c r="F8" s="47" t="s">
        <v>261</v>
      </c>
      <c r="G8" s="47" t="s">
        <v>253</v>
      </c>
      <c r="H8" s="47" t="s">
        <v>173</v>
      </c>
      <c r="I8" s="47" t="s">
        <v>238</v>
      </c>
      <c r="K8" s="47" t="s">
        <v>295</v>
      </c>
      <c r="L8" s="47" t="s">
        <v>173</v>
      </c>
      <c r="M8" s="47" t="s">
        <v>242</v>
      </c>
      <c r="N8" s="47" t="s">
        <v>173</v>
      </c>
      <c r="O8" s="47" t="s">
        <v>236</v>
      </c>
      <c r="P8" s="47" t="str">
        <f t="shared" si="2"/>
        <v>Aéroélasticité et interaction fluide-structure (ME-435)</v>
      </c>
    </row>
    <row r="9" spans="1:17" ht="26.25" customHeight="1">
      <c r="A9" s="64" t="str">
        <f t="shared" si="0"/>
        <v>Applied mechanical design (ME-403)</v>
      </c>
      <c r="B9" s="64" t="str">
        <f t="shared" si="1"/>
        <v>Applied mechanical design (ME-403)</v>
      </c>
      <c r="C9" s="47" t="s">
        <v>241</v>
      </c>
      <c r="D9" s="47" t="s">
        <v>173</v>
      </c>
      <c r="E9" s="47" t="s">
        <v>256</v>
      </c>
      <c r="F9" s="47" t="s">
        <v>173</v>
      </c>
      <c r="G9" s="47" t="s">
        <v>278</v>
      </c>
      <c r="H9" s="47" t="s">
        <v>173</v>
      </c>
      <c r="I9" s="47" t="s">
        <v>239</v>
      </c>
      <c r="J9" s="47" t="s">
        <v>173</v>
      </c>
      <c r="K9" s="47" t="s">
        <v>252</v>
      </c>
      <c r="L9" s="47" t="s">
        <v>173</v>
      </c>
      <c r="M9" s="47" t="s">
        <v>296</v>
      </c>
      <c r="N9" s="47" t="s">
        <v>173</v>
      </c>
      <c r="O9" s="47" t="s">
        <v>276</v>
      </c>
      <c r="P9" s="47" t="str">
        <f t="shared" si="2"/>
        <v>Applied mechanical design (ME-403)</v>
      </c>
    </row>
    <row r="10" spans="1:17" ht="26.25" customHeight="1">
      <c r="A10" s="64" t="str">
        <f t="shared" si="0"/>
        <v>Biomechanics of the cardiovascular system (ME-481)</v>
      </c>
      <c r="B10" s="64" t="str">
        <f t="shared" si="1"/>
        <v>Biomechanics of the cardiovascular system (ME-481)</v>
      </c>
      <c r="C10" s="47" t="s">
        <v>242</v>
      </c>
      <c r="D10" s="47" t="s">
        <v>173</v>
      </c>
      <c r="E10" s="47" t="s">
        <v>258</v>
      </c>
      <c r="F10" s="47" t="s">
        <v>173</v>
      </c>
      <c r="G10" s="47" t="s">
        <v>279</v>
      </c>
      <c r="H10" s="47" t="s">
        <v>173</v>
      </c>
      <c r="I10" s="47" t="s">
        <v>290</v>
      </c>
      <c r="J10" s="47" t="s">
        <v>173</v>
      </c>
      <c r="K10" s="47" t="s">
        <v>360</v>
      </c>
      <c r="L10" s="47" t="s">
        <v>173</v>
      </c>
      <c r="M10" s="47" t="s">
        <v>361</v>
      </c>
      <c r="N10" s="47" t="s">
        <v>173</v>
      </c>
      <c r="O10" s="47" t="s">
        <v>237</v>
      </c>
      <c r="P10" s="47" t="str">
        <f t="shared" si="2"/>
        <v>Biomechanics of the cardiovascular system (ME-481)</v>
      </c>
    </row>
    <row r="11" spans="1:17" ht="26.25" customHeight="1">
      <c r="A11" s="64" t="str">
        <f t="shared" si="0"/>
        <v>Biomechanics of the musculoskeletal system (ME-482)</v>
      </c>
      <c r="B11" s="64" t="str">
        <f t="shared" si="1"/>
        <v>Biomechanics of the musculoskeletal system (ME-482)</v>
      </c>
      <c r="C11" s="47" t="s">
        <v>243</v>
      </c>
      <c r="D11" s="47" t="s">
        <v>173</v>
      </c>
      <c r="E11" s="47" t="s">
        <v>259</v>
      </c>
      <c r="F11" s="47" t="s">
        <v>173</v>
      </c>
      <c r="G11" s="47" t="s">
        <v>255</v>
      </c>
      <c r="H11" s="47" t="s">
        <v>173</v>
      </c>
      <c r="I11" s="47" t="s">
        <v>240</v>
      </c>
      <c r="J11" s="47" t="s">
        <v>173</v>
      </c>
      <c r="K11" s="47" t="s">
        <v>242</v>
      </c>
      <c r="L11" s="47" t="s">
        <v>173</v>
      </c>
      <c r="M11" s="47" t="s">
        <v>307</v>
      </c>
      <c r="N11" s="47" t="s">
        <v>173</v>
      </c>
      <c r="O11" s="47" t="s">
        <v>295</v>
      </c>
      <c r="P11" s="47" t="str">
        <f t="shared" si="2"/>
        <v>Biomechanics of the musculoskeletal system (ME-482)</v>
      </c>
    </row>
    <row r="12" spans="1:17" ht="26.25" customHeight="1">
      <c r="A12" s="64" t="str">
        <f t="shared" si="0"/>
        <v>Cavitation et phénomènes d'interface (ME-462)</v>
      </c>
      <c r="B12" s="64" t="str">
        <f t="shared" si="1"/>
        <v>Cavitation et phénomènes d'interface (ME-462)</v>
      </c>
      <c r="C12" s="47" t="s">
        <v>244</v>
      </c>
      <c r="D12" s="47" t="s">
        <v>173</v>
      </c>
      <c r="E12" s="47" t="s">
        <v>260</v>
      </c>
      <c r="F12" s="78" t="s">
        <v>173</v>
      </c>
      <c r="G12" s="47" t="s">
        <v>254</v>
      </c>
      <c r="H12" s="47" t="s">
        <v>173</v>
      </c>
      <c r="I12" s="47" t="s">
        <v>241</v>
      </c>
      <c r="J12" s="47" t="s">
        <v>173</v>
      </c>
      <c r="K12" s="47" t="s">
        <v>279</v>
      </c>
      <c r="L12" s="47" t="s">
        <v>173</v>
      </c>
      <c r="M12" s="47" t="s">
        <v>255</v>
      </c>
      <c r="N12" s="47" t="s">
        <v>173</v>
      </c>
      <c r="O12" s="47" t="s">
        <v>238</v>
      </c>
      <c r="P12" s="47" t="str">
        <f t="shared" si="2"/>
        <v>Cavitation et phénomènes d'interface (ME-462)</v>
      </c>
    </row>
    <row r="13" spans="1:17" ht="26.25" customHeight="1">
      <c r="A13" s="64" t="str">
        <f t="shared" si="0"/>
        <v>Commande non linéaire (ME-523)</v>
      </c>
      <c r="B13" s="64" t="str">
        <f t="shared" si="1"/>
        <v>Commande non linéaire (ME-523)</v>
      </c>
      <c r="C13" s="47" t="s">
        <v>245</v>
      </c>
      <c r="D13" s="47" t="s">
        <v>173</v>
      </c>
      <c r="E13" s="47" t="s">
        <v>261</v>
      </c>
      <c r="F13" s="47" t="s">
        <v>173</v>
      </c>
      <c r="G13" s="47" t="s">
        <v>358</v>
      </c>
      <c r="H13" s="47" t="s">
        <v>173</v>
      </c>
      <c r="I13" s="47" t="s">
        <v>242</v>
      </c>
      <c r="J13" s="47" t="s">
        <v>173</v>
      </c>
      <c r="K13" s="47" t="s">
        <v>296</v>
      </c>
      <c r="L13" s="47" t="s">
        <v>173</v>
      </c>
      <c r="M13" s="47" t="s">
        <v>245</v>
      </c>
      <c r="N13" s="47" t="s">
        <v>173</v>
      </c>
      <c r="O13" s="47" t="s">
        <v>252</v>
      </c>
      <c r="P13" s="47" t="str">
        <f t="shared" si="2"/>
        <v>Commande non linéaire (ME-523)</v>
      </c>
    </row>
    <row r="14" spans="1:17" ht="26.25" customHeight="1">
      <c r="A14" s="64" t="str">
        <f t="shared" si="0"/>
        <v>Continuous improvement of manufacturing systems (ME-498)</v>
      </c>
      <c r="B14" s="64" t="str">
        <f t="shared" si="1"/>
        <v>Continuous improvement of manufacturing systems (ME-498)</v>
      </c>
      <c r="C14" s="47" t="s">
        <v>246</v>
      </c>
      <c r="D14" s="47" t="s">
        <v>173</v>
      </c>
      <c r="E14" s="47" t="s">
        <v>263</v>
      </c>
      <c r="F14" s="47" t="s">
        <v>173</v>
      </c>
      <c r="G14" s="47" t="s">
        <v>280</v>
      </c>
      <c r="H14" s="47" t="s">
        <v>173</v>
      </c>
      <c r="I14" s="47" t="s">
        <v>291</v>
      </c>
      <c r="J14" s="47" t="s">
        <v>173</v>
      </c>
      <c r="K14" s="47" t="s">
        <v>361</v>
      </c>
      <c r="L14" s="47" t="s">
        <v>173</v>
      </c>
      <c r="M14" s="47" t="s">
        <v>308</v>
      </c>
      <c r="N14" s="47" t="s">
        <v>173</v>
      </c>
      <c r="O14" s="47" t="s">
        <v>277</v>
      </c>
      <c r="P14" s="47" t="str">
        <f t="shared" si="2"/>
        <v>Continuous improvement of manufacturing systems (ME-498)</v>
      </c>
    </row>
    <row r="15" spans="1:17" ht="26.25" customHeight="1">
      <c r="A15" s="64" t="str">
        <f t="shared" si="0"/>
        <v>Data-driven design &amp; fabrication methods (ME-428)</v>
      </c>
      <c r="B15" s="64" t="str">
        <f t="shared" si="1"/>
        <v>Data-driven design &amp; fabrication methods (ME-428)</v>
      </c>
      <c r="C15" s="47" t="s">
        <v>247</v>
      </c>
      <c r="D15" s="47" t="s">
        <v>173</v>
      </c>
      <c r="E15" s="47" t="s">
        <v>264</v>
      </c>
      <c r="F15" s="47" t="s">
        <v>173</v>
      </c>
      <c r="G15" s="47" t="s">
        <v>281</v>
      </c>
      <c r="H15" s="47" t="s">
        <v>173</v>
      </c>
      <c r="I15" s="47" t="s">
        <v>244</v>
      </c>
      <c r="J15" s="47" t="s">
        <v>173</v>
      </c>
      <c r="K15" s="47" t="s">
        <v>255</v>
      </c>
      <c r="L15" s="47" t="s">
        <v>173</v>
      </c>
      <c r="M15" s="47" t="s">
        <v>261</v>
      </c>
      <c r="N15" s="47" t="s">
        <v>173</v>
      </c>
      <c r="O15" s="47" t="s">
        <v>253</v>
      </c>
      <c r="P15" s="47" t="str">
        <f t="shared" si="2"/>
        <v>Data-driven design &amp; fabrication methods (ME-428)</v>
      </c>
    </row>
    <row r="16" spans="1:17" ht="26.25" customHeight="1">
      <c r="A16" s="64" t="str">
        <f t="shared" si="0"/>
        <v>Dynamic finite element analysis of structures (ME-473)</v>
      </c>
      <c r="B16" s="64" t="str">
        <f t="shared" si="1"/>
        <v>Dynamic finite element analysis of structures (ME-473)</v>
      </c>
      <c r="C16" s="47" t="s">
        <v>248</v>
      </c>
      <c r="D16" s="47" t="s">
        <v>173</v>
      </c>
      <c r="E16" s="47" t="s">
        <v>265</v>
      </c>
      <c r="F16" s="47" t="s">
        <v>173</v>
      </c>
      <c r="G16" s="47" t="s">
        <v>261</v>
      </c>
      <c r="H16" s="47" t="s">
        <v>173</v>
      </c>
      <c r="I16" s="47" t="s">
        <v>256</v>
      </c>
      <c r="J16" s="47" t="s">
        <v>173</v>
      </c>
      <c r="K16" s="47" t="s">
        <v>254</v>
      </c>
      <c r="L16" s="47" t="s">
        <v>173</v>
      </c>
      <c r="M16" s="47" t="s">
        <v>309</v>
      </c>
      <c r="N16" s="47" t="s">
        <v>173</v>
      </c>
      <c r="O16" s="47" t="s">
        <v>360</v>
      </c>
      <c r="P16" s="47" t="str">
        <f t="shared" si="2"/>
        <v>Dynamic finite element analysis of structures (ME-473)</v>
      </c>
    </row>
    <row r="17" spans="1:16" ht="26.25" customHeight="1">
      <c r="A17" s="64" t="str">
        <f t="shared" si="0"/>
        <v>Engines and fuel cells (ME-551)</v>
      </c>
      <c r="B17" s="64" t="str">
        <f t="shared" si="1"/>
        <v>Engines and fuel cells (ME-551)</v>
      </c>
      <c r="C17" s="47" t="s">
        <v>249</v>
      </c>
      <c r="D17" s="47" t="s">
        <v>173</v>
      </c>
      <c r="E17" s="47" t="s">
        <v>266</v>
      </c>
      <c r="F17" s="47" t="s">
        <v>173</v>
      </c>
      <c r="G17" s="47" t="s">
        <v>282</v>
      </c>
      <c r="H17" s="47" t="s">
        <v>173</v>
      </c>
      <c r="I17" s="47" t="s">
        <v>292</v>
      </c>
      <c r="J17" s="47" t="s">
        <v>173</v>
      </c>
      <c r="K17" s="47" t="s">
        <v>281</v>
      </c>
      <c r="L17" s="47" t="s">
        <v>173</v>
      </c>
      <c r="M17" s="47" t="s">
        <v>310</v>
      </c>
      <c r="N17" s="47" t="s">
        <v>173</v>
      </c>
      <c r="O17" s="47" t="s">
        <v>239</v>
      </c>
      <c r="P17" s="47" t="str">
        <f t="shared" si="2"/>
        <v>Engines and fuel cells (ME-551)</v>
      </c>
    </row>
    <row r="18" spans="1:16" ht="26.25" customHeight="1">
      <c r="A18" s="64" t="str">
        <f t="shared" si="0"/>
        <v>Heat pump systems (ME-459)</v>
      </c>
      <c r="B18" s="64" t="str">
        <f t="shared" si="1"/>
        <v>Heat pump systems (ME-459)</v>
      </c>
      <c r="C18" s="47" t="s">
        <v>250</v>
      </c>
      <c r="D18" s="47" t="s">
        <v>173</v>
      </c>
      <c r="E18" s="47" t="s">
        <v>357</v>
      </c>
      <c r="F18" s="47" t="s">
        <v>173</v>
      </c>
      <c r="G18" s="47" t="s">
        <v>264</v>
      </c>
      <c r="H18" s="47" t="s">
        <v>173</v>
      </c>
      <c r="I18" s="47" t="s">
        <v>245</v>
      </c>
      <c r="J18" s="47" t="s">
        <v>173</v>
      </c>
      <c r="K18" s="47" t="s">
        <v>282</v>
      </c>
      <c r="L18" s="47" t="s">
        <v>173</v>
      </c>
      <c r="M18" s="47" t="s">
        <v>357</v>
      </c>
      <c r="N18" s="47" t="s">
        <v>173</v>
      </c>
      <c r="O18" s="47" t="s">
        <v>290</v>
      </c>
      <c r="P18" s="47" t="str">
        <f t="shared" si="2"/>
        <v>Heat pump systems (ME-459)</v>
      </c>
    </row>
    <row r="19" spans="1:16" ht="26.25" customHeight="1">
      <c r="A19" s="64" t="str">
        <f t="shared" si="0"/>
        <v>Hydraulic turbomachines (ME-453)</v>
      </c>
      <c r="B19" s="64" t="str">
        <f t="shared" si="1"/>
        <v>Hydraulic turbomachines (ME-453)</v>
      </c>
      <c r="D19" s="47" t="s">
        <v>173</v>
      </c>
      <c r="E19" s="47" t="s">
        <v>267</v>
      </c>
      <c r="F19" s="47" t="s">
        <v>173</v>
      </c>
      <c r="G19" s="47" t="s">
        <v>283</v>
      </c>
      <c r="H19" s="47" t="s">
        <v>173</v>
      </c>
      <c r="I19" s="47" t="s">
        <v>358</v>
      </c>
      <c r="J19" s="47" t="s">
        <v>173</v>
      </c>
      <c r="K19" s="47" t="s">
        <v>298</v>
      </c>
      <c r="L19" s="47" t="s">
        <v>173</v>
      </c>
      <c r="M19" s="47" t="s">
        <v>311</v>
      </c>
      <c r="N19" s="47" t="s">
        <v>173</v>
      </c>
      <c r="O19" s="47" t="s">
        <v>240</v>
      </c>
      <c r="P19" s="47" t="str">
        <f t="shared" si="2"/>
        <v>Hydraulic turbomachines (ME-453)</v>
      </c>
    </row>
    <row r="20" spans="1:16" ht="26.25" customHeight="1">
      <c r="A20" s="64" t="str">
        <f t="shared" si="0"/>
        <v>Hydroacoustic for hydropower plants (ME-443)</v>
      </c>
      <c r="B20" s="64" t="str">
        <f t="shared" si="1"/>
        <v>Hydroacoustic for hydropower plants (ME-443)</v>
      </c>
      <c r="D20" s="47" t="s">
        <v>173</v>
      </c>
      <c r="E20" s="47" t="s">
        <v>268</v>
      </c>
      <c r="F20" s="47" t="s">
        <v>173</v>
      </c>
      <c r="G20" s="47" t="s">
        <v>284</v>
      </c>
      <c r="H20" s="47" t="s">
        <v>173</v>
      </c>
      <c r="I20" s="47" t="s">
        <v>281</v>
      </c>
      <c r="J20" s="47" t="s">
        <v>173</v>
      </c>
      <c r="K20" s="47" t="s">
        <v>299</v>
      </c>
      <c r="L20" s="47" t="s">
        <v>173</v>
      </c>
      <c r="M20" s="47" t="s">
        <v>312</v>
      </c>
      <c r="N20" s="47" t="s">
        <v>173</v>
      </c>
      <c r="O20" s="47" t="s">
        <v>241</v>
      </c>
      <c r="P20" s="47" t="str">
        <f t="shared" si="2"/>
        <v>Hydroacoustic for hydropower plants (ME-443)</v>
      </c>
    </row>
    <row r="21" spans="1:16" ht="26.25" customHeight="1">
      <c r="A21" s="64" t="str">
        <f t="shared" si="0"/>
        <v>Hydrodynamics (ME-444)</v>
      </c>
      <c r="B21" s="64" t="str">
        <f t="shared" si="1"/>
        <v>Hydrodynamics (ME-444)</v>
      </c>
      <c r="D21" s="47" t="s">
        <v>173</v>
      </c>
      <c r="E21" s="47" t="s">
        <v>269</v>
      </c>
      <c r="F21" s="47" t="s">
        <v>173</v>
      </c>
      <c r="G21" s="47" t="s">
        <v>285</v>
      </c>
      <c r="H21" s="47" t="s">
        <v>173</v>
      </c>
      <c r="I21" s="47" t="s">
        <v>246</v>
      </c>
      <c r="J21" s="47" t="s">
        <v>173</v>
      </c>
      <c r="K21" s="47" t="s">
        <v>265</v>
      </c>
      <c r="L21" s="47" t="s">
        <v>173</v>
      </c>
      <c r="N21" s="47" t="s">
        <v>173</v>
      </c>
      <c r="O21" s="47" t="s">
        <v>242</v>
      </c>
      <c r="P21" s="47" t="str">
        <f t="shared" si="2"/>
        <v>Hydrodynamics (ME-444)</v>
      </c>
    </row>
    <row r="22" spans="1:16" ht="26.25" customHeight="1">
      <c r="A22" s="64" t="str">
        <f t="shared" si="0"/>
        <v>Instability (ME-466)</v>
      </c>
      <c r="B22" s="64" t="str">
        <f t="shared" si="1"/>
        <v>Instability (ME-466)</v>
      </c>
      <c r="D22" s="47" t="s">
        <v>173</v>
      </c>
      <c r="E22" s="47" t="s">
        <v>270</v>
      </c>
      <c r="F22" s="47" t="s">
        <v>173</v>
      </c>
      <c r="G22" s="47" t="s">
        <v>420</v>
      </c>
      <c r="H22" s="47" t="s">
        <v>173</v>
      </c>
      <c r="I22" s="47" t="s">
        <v>293</v>
      </c>
      <c r="J22" s="47" t="s">
        <v>173</v>
      </c>
      <c r="K22" s="47" t="s">
        <v>300</v>
      </c>
      <c r="L22" s="47" t="s">
        <v>173</v>
      </c>
      <c r="N22" s="47" t="s">
        <v>173</v>
      </c>
      <c r="O22" s="47" t="s">
        <v>243</v>
      </c>
      <c r="P22" s="47" t="str">
        <f t="shared" si="2"/>
        <v>Instability (ME-466)</v>
      </c>
    </row>
    <row r="23" spans="1:16" ht="26.25" customHeight="1">
      <c r="A23" s="64" t="str">
        <f t="shared" si="0"/>
        <v>Introduction to additive manufacturing (ME-413)</v>
      </c>
      <c r="B23" s="64" t="str">
        <f t="shared" si="1"/>
        <v>Introduction to additive manufacturing (ME-413)</v>
      </c>
      <c r="D23" s="47" t="s">
        <v>173</v>
      </c>
      <c r="E23" s="47" t="s">
        <v>271</v>
      </c>
      <c r="F23" s="47" t="s">
        <v>173</v>
      </c>
      <c r="G23" s="47" t="s">
        <v>286</v>
      </c>
      <c r="H23" s="47" t="s">
        <v>173</v>
      </c>
      <c r="I23" s="47" t="s">
        <v>261</v>
      </c>
      <c r="J23" s="47" t="s">
        <v>173</v>
      </c>
      <c r="K23" s="47" t="s">
        <v>301</v>
      </c>
      <c r="L23" s="47" t="s">
        <v>173</v>
      </c>
      <c r="N23" s="47" t="s">
        <v>173</v>
      </c>
      <c r="O23" s="47" t="s">
        <v>278</v>
      </c>
      <c r="P23" s="47" t="str">
        <f t="shared" si="2"/>
        <v>Introduction to additive manufacturing (ME-413)</v>
      </c>
    </row>
    <row r="24" spans="1:16" ht="26.25" customHeight="1">
      <c r="A24" s="64" t="str">
        <f t="shared" si="0"/>
        <v>Introduction to nuclear engineering (ME-464)</v>
      </c>
      <c r="B24" s="64" t="str">
        <f t="shared" si="1"/>
        <v>Introduction to nuclear engineering (ME-464)</v>
      </c>
      <c r="D24" s="47" t="s">
        <v>173</v>
      </c>
      <c r="E24" s="47" t="s">
        <v>262</v>
      </c>
      <c r="F24" s="47" t="s">
        <v>173</v>
      </c>
      <c r="G24" s="47" t="s">
        <v>287</v>
      </c>
      <c r="H24" s="47" t="s">
        <v>173</v>
      </c>
      <c r="I24" s="47" t="s">
        <v>294</v>
      </c>
      <c r="J24" s="47" t="s">
        <v>173</v>
      </c>
      <c r="K24" s="47" t="s">
        <v>302</v>
      </c>
      <c r="L24" s="47" t="s">
        <v>173</v>
      </c>
      <c r="N24" s="47" t="s">
        <v>173</v>
      </c>
      <c r="O24" s="47" t="s">
        <v>291</v>
      </c>
      <c r="P24" s="47" t="str">
        <f t="shared" si="2"/>
        <v>Introduction to nuclear engineering (ME-464)</v>
      </c>
    </row>
    <row r="25" spans="1:16" ht="26.25" customHeight="1">
      <c r="A25" s="64" t="str">
        <f t="shared" si="0"/>
        <v>Liquid-gas interfacial heat and mass transfer (ME-446)</v>
      </c>
      <c r="B25" s="64" t="str">
        <f t="shared" si="1"/>
        <v>Liquid-gas interfacial heat and mass transfer (ME-446)</v>
      </c>
      <c r="D25" s="47" t="s">
        <v>173</v>
      </c>
      <c r="E25" s="47" t="s">
        <v>272</v>
      </c>
      <c r="F25" s="47" t="s">
        <v>173</v>
      </c>
      <c r="H25" s="47" t="s">
        <v>173</v>
      </c>
      <c r="I25" s="47" t="s">
        <v>359</v>
      </c>
      <c r="J25" s="47" t="s">
        <v>173</v>
      </c>
      <c r="K25" s="47" t="s">
        <v>303</v>
      </c>
      <c r="L25" s="47" t="s">
        <v>173</v>
      </c>
      <c r="N25" s="47" t="s">
        <v>173</v>
      </c>
      <c r="O25" s="47" t="s">
        <v>244</v>
      </c>
      <c r="P25" s="47" t="str">
        <f t="shared" si="2"/>
        <v>Liquid-gas interfacial heat and mass transfer (ME-446)</v>
      </c>
    </row>
    <row r="26" spans="1:16" ht="26.25" customHeight="1">
      <c r="A26" s="64" t="str">
        <f t="shared" si="0"/>
        <v>Mechanical product design and development (ME-410)</v>
      </c>
      <c r="B26" s="64" t="str">
        <f t="shared" si="1"/>
        <v>Mechanical product design and development (ME-410)</v>
      </c>
      <c r="D26" s="47" t="s">
        <v>173</v>
      </c>
      <c r="E26" s="47" t="s">
        <v>273</v>
      </c>
      <c r="F26" s="47" t="s">
        <v>173</v>
      </c>
      <c r="H26" s="47" t="s">
        <v>173</v>
      </c>
      <c r="I26" s="47" t="s">
        <v>314</v>
      </c>
      <c r="J26" s="47" t="s">
        <v>173</v>
      </c>
      <c r="K26" s="47" t="s">
        <v>304</v>
      </c>
      <c r="L26" s="47" t="s">
        <v>173</v>
      </c>
      <c r="M26" s="47" t="s">
        <v>173</v>
      </c>
      <c r="N26" s="47" t="s">
        <v>173</v>
      </c>
      <c r="O26" s="47" t="s">
        <v>279</v>
      </c>
      <c r="P26" s="47" t="str">
        <f t="shared" si="2"/>
        <v>Mechanical product design and development (ME-410)</v>
      </c>
    </row>
    <row r="27" spans="1:16" ht="26.25" customHeight="1">
      <c r="A27" s="64" t="str">
        <f t="shared" si="0"/>
        <v>Mechanics of slender structures (ME-411)</v>
      </c>
      <c r="B27" s="64" t="str">
        <f t="shared" si="1"/>
        <v>Mechanics of slender structures (ME-411)</v>
      </c>
      <c r="D27" s="47" t="s">
        <v>173</v>
      </c>
      <c r="E27" s="47" t="s">
        <v>274</v>
      </c>
      <c r="F27" s="47" t="s">
        <v>173</v>
      </c>
      <c r="G27" s="47" t="s">
        <v>173</v>
      </c>
      <c r="H27" s="47" t="s">
        <v>173</v>
      </c>
      <c r="I27" s="47" t="s">
        <v>316</v>
      </c>
      <c r="J27" s="47" t="s">
        <v>173</v>
      </c>
      <c r="K27" s="47" t="s">
        <v>362</v>
      </c>
      <c r="L27" s="47" t="s">
        <v>173</v>
      </c>
      <c r="M27" s="47" t="s">
        <v>173</v>
      </c>
      <c r="N27" s="47" t="s">
        <v>173</v>
      </c>
      <c r="O27" s="47" t="s">
        <v>296</v>
      </c>
      <c r="P27" s="47" t="str">
        <f t="shared" si="2"/>
        <v>Mechanics of slender structures (ME-411)</v>
      </c>
    </row>
    <row r="28" spans="1:16" ht="26.25" customHeight="1">
      <c r="A28" s="64" t="str">
        <f t="shared" si="0"/>
        <v>Mechanics of soft and biological matter (ME-470)</v>
      </c>
      <c r="B28" s="64" t="str">
        <f t="shared" si="1"/>
        <v>Mechanics of soft and biological matter (ME-470)</v>
      </c>
      <c r="D28" s="47" t="s">
        <v>173</v>
      </c>
      <c r="F28" s="47" t="s">
        <v>173</v>
      </c>
      <c r="G28" s="47" t="s">
        <v>173</v>
      </c>
      <c r="H28" s="47" t="s">
        <v>173</v>
      </c>
      <c r="I28" s="47" t="s">
        <v>173</v>
      </c>
      <c r="J28" s="47" t="s">
        <v>173</v>
      </c>
      <c r="K28" s="47" t="s">
        <v>305</v>
      </c>
      <c r="L28" s="47" t="s">
        <v>173</v>
      </c>
      <c r="M28" s="47" t="s">
        <v>173</v>
      </c>
      <c r="N28" s="47" t="s">
        <v>173</v>
      </c>
      <c r="O28" s="47" t="s">
        <v>361</v>
      </c>
      <c r="P28" s="47" t="str">
        <f t="shared" si="2"/>
        <v>Mechanics of soft and biological matter (ME-470)</v>
      </c>
    </row>
    <row r="29" spans="1:16" ht="26.25" customHeight="1">
      <c r="A29" s="64" t="str">
        <f t="shared" si="0"/>
        <v>Mechanobiology: how mechanics regulate life (ME-480)</v>
      </c>
      <c r="B29" s="64" t="str">
        <f t="shared" si="1"/>
        <v>Mechanobiology: how mechanics regulate life (ME-480)</v>
      </c>
      <c r="D29" s="47" t="s">
        <v>173</v>
      </c>
      <c r="F29" s="47" t="s">
        <v>173</v>
      </c>
      <c r="G29" s="47" t="s">
        <v>173</v>
      </c>
      <c r="H29" s="47" t="s">
        <v>173</v>
      </c>
      <c r="I29" s="47" t="s">
        <v>173</v>
      </c>
      <c r="J29" s="47" t="s">
        <v>173</v>
      </c>
      <c r="K29" s="47" t="s">
        <v>363</v>
      </c>
      <c r="L29" s="47" t="s">
        <v>173</v>
      </c>
      <c r="M29" s="47" t="s">
        <v>173</v>
      </c>
      <c r="N29" s="47" t="s">
        <v>173</v>
      </c>
      <c r="O29" s="47" t="s">
        <v>307</v>
      </c>
      <c r="P29" s="47" t="str">
        <f t="shared" si="2"/>
        <v>Mechanobiology: how mechanics regulate life (ME-480)</v>
      </c>
    </row>
    <row r="30" spans="1:16" ht="26.25" customHeight="1">
      <c r="A30" s="64" t="str">
        <f t="shared" si="0"/>
        <v>Micro/Nano robotics (ME-436)</v>
      </c>
      <c r="B30" s="64" t="str">
        <f t="shared" si="1"/>
        <v>Micro/Nano robotics (ME-436)</v>
      </c>
      <c r="D30" s="47" t="s">
        <v>173</v>
      </c>
      <c r="F30" s="47" t="s">
        <v>173</v>
      </c>
      <c r="G30" s="47" t="s">
        <v>173</v>
      </c>
      <c r="H30" s="47" t="s">
        <v>173</v>
      </c>
      <c r="I30" s="47" t="s">
        <v>173</v>
      </c>
      <c r="J30" s="47" t="s">
        <v>173</v>
      </c>
      <c r="K30" s="47" t="s">
        <v>306</v>
      </c>
      <c r="L30" s="47" t="s">
        <v>173</v>
      </c>
      <c r="M30" s="47" t="s">
        <v>173</v>
      </c>
      <c r="N30" s="47" t="s">
        <v>173</v>
      </c>
      <c r="O30" s="47" t="s">
        <v>255</v>
      </c>
      <c r="P30" s="47" t="str">
        <f t="shared" si="2"/>
        <v>Micro/Nano robotics (ME-436)</v>
      </c>
    </row>
    <row r="31" spans="1:16" ht="26.25" customHeight="1">
      <c r="A31" s="64" t="str">
        <f t="shared" si="0"/>
        <v>Micro/Nanomechanical devices (ME-426)</v>
      </c>
      <c r="B31" s="64" t="str">
        <f t="shared" si="1"/>
        <v>Micro/Nanomechanical devices (ME-426)</v>
      </c>
      <c r="D31" s="47" t="s">
        <v>173</v>
      </c>
      <c r="F31" s="47" t="s">
        <v>173</v>
      </c>
      <c r="G31" s="47" t="s">
        <v>173</v>
      </c>
      <c r="H31" s="47" t="s">
        <v>173</v>
      </c>
      <c r="I31" s="47" t="s">
        <v>173</v>
      </c>
      <c r="J31" s="47" t="s">
        <v>173</v>
      </c>
      <c r="L31" s="47" t="s">
        <v>173</v>
      </c>
      <c r="M31" s="47" t="s">
        <v>173</v>
      </c>
      <c r="N31" s="47" t="s">
        <v>173</v>
      </c>
      <c r="O31" s="47" t="s">
        <v>254</v>
      </c>
      <c r="P31" s="47" t="str">
        <f t="shared" si="2"/>
        <v>Micro/Nanomechanical devices (ME-426)</v>
      </c>
    </row>
    <row r="32" spans="1:16" ht="26.25" customHeight="1">
      <c r="A32" s="64" t="str">
        <f t="shared" si="0"/>
        <v>Model predictive control (ME-425)</v>
      </c>
      <c r="B32" s="64" t="str">
        <f t="shared" si="1"/>
        <v>Model predictive control (ME-425)</v>
      </c>
      <c r="D32" s="47" t="s">
        <v>173</v>
      </c>
      <c r="F32" s="47" t="s">
        <v>173</v>
      </c>
      <c r="G32" s="47" t="s">
        <v>173</v>
      </c>
      <c r="H32" s="47" t="s">
        <v>173</v>
      </c>
      <c r="I32" s="47" t="s">
        <v>173</v>
      </c>
      <c r="J32" s="47" t="s">
        <v>173</v>
      </c>
      <c r="L32" s="47" t="s">
        <v>173</v>
      </c>
      <c r="M32" s="47" t="s">
        <v>173</v>
      </c>
      <c r="N32" s="47" t="s">
        <v>173</v>
      </c>
      <c r="O32" s="47" t="s">
        <v>257</v>
      </c>
      <c r="P32" s="47" t="str">
        <f t="shared" si="2"/>
        <v>Model predictive control (ME-425)</v>
      </c>
    </row>
    <row r="33" spans="1:16" ht="26.25" customHeight="1">
      <c r="A33" s="64" t="str">
        <f t="shared" si="0"/>
        <v>Modelling and optimization of energy systems (ME-454)</v>
      </c>
      <c r="B33" s="64" t="str">
        <f t="shared" si="1"/>
        <v>Modelling and optimization of energy systems (ME-454)</v>
      </c>
      <c r="D33" s="47" t="s">
        <v>173</v>
      </c>
      <c r="E33" s="47" t="s">
        <v>173</v>
      </c>
      <c r="F33" s="47" t="s">
        <v>173</v>
      </c>
      <c r="G33" s="47" t="s">
        <v>173</v>
      </c>
      <c r="H33" s="47" t="s">
        <v>173</v>
      </c>
      <c r="I33" s="47" t="s">
        <v>173</v>
      </c>
      <c r="J33" s="47" t="s">
        <v>173</v>
      </c>
      <c r="L33" s="47" t="s">
        <v>173</v>
      </c>
      <c r="M33" s="47" t="s">
        <v>173</v>
      </c>
      <c r="N33" s="47" t="s">
        <v>173</v>
      </c>
      <c r="O33" s="47" t="s">
        <v>256</v>
      </c>
      <c r="P33" s="47" t="str">
        <f t="shared" si="2"/>
        <v>Modelling and optimization of energy systems (ME-454)</v>
      </c>
    </row>
    <row r="34" spans="1:16" ht="26.25" customHeight="1">
      <c r="A34" s="64" t="str">
        <f t="shared" si="0"/>
        <v>Multiagent decision-making and control (ME-429)</v>
      </c>
      <c r="B34" s="64" t="str">
        <f t="shared" si="1"/>
        <v>Multiagent decision-making and control (ME-429)</v>
      </c>
      <c r="D34" s="47" t="s">
        <v>173</v>
      </c>
      <c r="E34" s="47" t="s">
        <v>173</v>
      </c>
      <c r="F34" s="47" t="s">
        <v>173</v>
      </c>
      <c r="G34" s="47" t="s">
        <v>173</v>
      </c>
      <c r="H34" s="47" t="s">
        <v>173</v>
      </c>
      <c r="I34" s="47" t="s">
        <v>173</v>
      </c>
      <c r="J34" s="47" t="s">
        <v>173</v>
      </c>
      <c r="L34" s="47" t="s">
        <v>173</v>
      </c>
      <c r="M34" s="47" t="s">
        <v>173</v>
      </c>
      <c r="N34" s="47" t="s">
        <v>173</v>
      </c>
      <c r="O34" s="47" t="s">
        <v>258</v>
      </c>
      <c r="P34" s="47" t="str">
        <f t="shared" si="2"/>
        <v>Multiagent decision-making and control (ME-429)</v>
      </c>
    </row>
    <row r="35" spans="1:16" ht="26.25" customHeight="1">
      <c r="A35" s="64" t="str">
        <f t="shared" si="0"/>
        <v>Multivariable control (ME-422)</v>
      </c>
      <c r="B35" s="64" t="str">
        <f t="shared" si="1"/>
        <v>Multivariable control (ME-422)</v>
      </c>
      <c r="D35" s="47" t="s">
        <v>173</v>
      </c>
      <c r="E35" s="47" t="s">
        <v>173</v>
      </c>
      <c r="F35" s="47" t="s">
        <v>173</v>
      </c>
      <c r="G35" s="47" t="s">
        <v>173</v>
      </c>
      <c r="H35" s="47" t="s">
        <v>173</v>
      </c>
      <c r="I35" s="47" t="s">
        <v>173</v>
      </c>
      <c r="J35" s="47" t="s">
        <v>173</v>
      </c>
      <c r="K35" s="47" t="s">
        <v>173</v>
      </c>
      <c r="L35" s="47" t="s">
        <v>173</v>
      </c>
      <c r="M35" s="47" t="s">
        <v>173</v>
      </c>
      <c r="N35" s="47" t="s">
        <v>173</v>
      </c>
      <c r="O35" s="47" t="s">
        <v>259</v>
      </c>
      <c r="P35" s="47" t="str">
        <f t="shared" si="2"/>
        <v>Multivariable control (ME-422)</v>
      </c>
    </row>
    <row r="36" spans="1:16" ht="26.25" customHeight="1">
      <c r="A36" s="64" t="str">
        <f t="shared" si="0"/>
        <v>Nano-scale heat transfer (ME-469)</v>
      </c>
      <c r="B36" s="64" t="str">
        <f t="shared" si="1"/>
        <v>Nano-scale heat transfer (ME-469)</v>
      </c>
      <c r="D36" s="47" t="s">
        <v>173</v>
      </c>
      <c r="E36" s="47" t="s">
        <v>173</v>
      </c>
      <c r="F36" s="47" t="s">
        <v>173</v>
      </c>
      <c r="G36" s="47" t="s">
        <v>173</v>
      </c>
      <c r="H36" s="47" t="s">
        <v>173</v>
      </c>
      <c r="I36" s="47" t="s">
        <v>173</v>
      </c>
      <c r="J36" s="47" t="s">
        <v>173</v>
      </c>
      <c r="K36" s="47" t="s">
        <v>173</v>
      </c>
      <c r="L36" s="47" t="s">
        <v>173</v>
      </c>
      <c r="M36" s="47" t="s">
        <v>173</v>
      </c>
      <c r="N36" s="47" t="s">
        <v>173</v>
      </c>
      <c r="O36" s="47" t="s">
        <v>292</v>
      </c>
      <c r="P36" s="47" t="str">
        <f t="shared" si="2"/>
        <v>Nano-scale heat transfer (ME-469)</v>
      </c>
    </row>
    <row r="37" spans="1:16" ht="26.25" customHeight="1">
      <c r="A37" s="64" t="str">
        <f t="shared" si="0"/>
        <v>Networked control systems (ME-427)</v>
      </c>
      <c r="B37" s="64" t="str">
        <f t="shared" si="1"/>
        <v>Networked control systems (ME-427)</v>
      </c>
      <c r="D37" s="47" t="s">
        <v>173</v>
      </c>
      <c r="E37" s="47" t="s">
        <v>173</v>
      </c>
      <c r="F37" s="47" t="s">
        <v>173</v>
      </c>
      <c r="G37" s="47" t="s">
        <v>173</v>
      </c>
      <c r="H37" s="47" t="s">
        <v>173</v>
      </c>
      <c r="I37" s="47" t="s">
        <v>173</v>
      </c>
      <c r="J37" s="47" t="s">
        <v>173</v>
      </c>
      <c r="K37" s="47" t="s">
        <v>173</v>
      </c>
      <c r="L37" s="47" t="s">
        <v>173</v>
      </c>
      <c r="M37" s="47" t="s">
        <v>173</v>
      </c>
      <c r="N37" s="47" t="s">
        <v>173</v>
      </c>
      <c r="O37" s="47" t="s">
        <v>260</v>
      </c>
      <c r="P37" s="47" t="str">
        <f t="shared" si="2"/>
        <v>Networked control systems (ME-427)</v>
      </c>
    </row>
    <row r="38" spans="1:16" ht="26.25" customHeight="1">
      <c r="A38" s="64" t="str">
        <f t="shared" si="0"/>
        <v>Numerical flow simulation (ME-474)</v>
      </c>
      <c r="B38" s="64" t="str">
        <f t="shared" si="1"/>
        <v>Numerical flow simulation (ME-474)</v>
      </c>
      <c r="D38" s="47" t="s">
        <v>173</v>
      </c>
      <c r="E38" s="47" t="s">
        <v>173</v>
      </c>
      <c r="F38" s="47" t="s">
        <v>173</v>
      </c>
      <c r="G38" s="47" t="s">
        <v>173</v>
      </c>
      <c r="H38" s="47" t="s">
        <v>173</v>
      </c>
      <c r="I38" s="47" t="s">
        <v>173</v>
      </c>
      <c r="J38" s="47" t="s">
        <v>173</v>
      </c>
      <c r="K38" s="47" t="s">
        <v>173</v>
      </c>
      <c r="L38" s="47" t="s">
        <v>173</v>
      </c>
      <c r="M38" s="47" t="s">
        <v>173</v>
      </c>
      <c r="N38" s="47" t="s">
        <v>173</v>
      </c>
      <c r="O38" s="47" t="s">
        <v>245</v>
      </c>
      <c r="P38" s="47" t="str">
        <f t="shared" si="2"/>
        <v>Numerical flow simulation (ME-474)</v>
      </c>
    </row>
    <row r="39" spans="1:16" ht="26.25" customHeight="1">
      <c r="A39" s="64" t="str">
        <f t="shared" si="0"/>
        <v>Numerical methods in biomechanics (ME-484)</v>
      </c>
      <c r="B39" s="64" t="str">
        <f t="shared" si="1"/>
        <v>Numerical methods in biomechanics (ME-484)</v>
      </c>
      <c r="D39" s="47" t="s">
        <v>173</v>
      </c>
      <c r="E39" s="47" t="s">
        <v>173</v>
      </c>
      <c r="F39" s="47" t="s">
        <v>173</v>
      </c>
      <c r="G39" s="47" t="s">
        <v>173</v>
      </c>
      <c r="H39" s="47" t="s">
        <v>173</v>
      </c>
      <c r="I39" s="47" t="s">
        <v>173</v>
      </c>
      <c r="J39" s="47" t="s">
        <v>173</v>
      </c>
      <c r="K39" s="47" t="s">
        <v>173</v>
      </c>
      <c r="L39" s="47" t="s">
        <v>173</v>
      </c>
      <c r="M39" s="47" t="s">
        <v>173</v>
      </c>
      <c r="N39" s="47" t="s">
        <v>173</v>
      </c>
      <c r="O39" s="47" t="s">
        <v>308</v>
      </c>
      <c r="P39" s="47" t="str">
        <f t="shared" si="2"/>
        <v>Numerical methods in biomechanics (ME-484)</v>
      </c>
    </row>
    <row r="40" spans="1:16" ht="26.25" customHeight="1">
      <c r="A40" s="64" t="str">
        <f t="shared" si="0"/>
        <v>Product decarbonization and life cycle analysis (ME-517)</v>
      </c>
      <c r="B40" s="64" t="str">
        <f t="shared" si="1"/>
        <v>Product decarbonization and life cycle analysis (ME-517)</v>
      </c>
      <c r="D40" s="47" t="s">
        <v>173</v>
      </c>
      <c r="E40" s="47" t="s">
        <v>173</v>
      </c>
      <c r="F40" s="47" t="s">
        <v>173</v>
      </c>
      <c r="G40" s="47" t="s">
        <v>173</v>
      </c>
      <c r="H40" s="47" t="s">
        <v>173</v>
      </c>
      <c r="I40" s="47" t="s">
        <v>173</v>
      </c>
      <c r="J40" s="47" t="s">
        <v>173</v>
      </c>
      <c r="K40" s="47" t="s">
        <v>173</v>
      </c>
      <c r="L40" s="47" t="s">
        <v>173</v>
      </c>
      <c r="M40" s="47" t="s">
        <v>173</v>
      </c>
      <c r="N40" s="47" t="s">
        <v>173</v>
      </c>
      <c r="O40" s="47" t="s">
        <v>358</v>
      </c>
      <c r="P40" s="47" t="str">
        <f t="shared" si="2"/>
        <v>Product decarbonization and life cycle analysis (ME-517)</v>
      </c>
    </row>
    <row r="41" spans="1:16" s="48" customFormat="1" ht="26.25" customHeight="1">
      <c r="A41" s="64" t="str">
        <f t="shared" si="0"/>
        <v>Production management (ME-419)</v>
      </c>
      <c r="B41" s="64" t="str">
        <f t="shared" si="1"/>
        <v>Production management (ME-419)</v>
      </c>
      <c r="C41" s="47"/>
      <c r="D41" s="47" t="s">
        <v>173</v>
      </c>
      <c r="E41" s="47" t="s">
        <v>173</v>
      </c>
      <c r="F41" s="47" t="s">
        <v>173</v>
      </c>
      <c r="G41" s="47" t="s">
        <v>173</v>
      </c>
      <c r="H41" s="47" t="s">
        <v>173</v>
      </c>
      <c r="I41" s="47" t="s">
        <v>173</v>
      </c>
      <c r="J41" s="47" t="s">
        <v>173</v>
      </c>
      <c r="K41" s="47" t="s">
        <v>173</v>
      </c>
      <c r="L41" s="47" t="s">
        <v>173</v>
      </c>
      <c r="M41" s="47" t="s">
        <v>173</v>
      </c>
      <c r="N41" s="47" t="s">
        <v>173</v>
      </c>
      <c r="O41" s="47" t="s">
        <v>280</v>
      </c>
      <c r="P41" s="47" t="str">
        <f t="shared" si="2"/>
        <v>Production management (ME-419)</v>
      </c>
    </row>
    <row r="42" spans="1:16" s="48" customFormat="1" ht="26.25" customHeight="1">
      <c r="A42" s="64" t="str">
        <f t="shared" si="0"/>
        <v>Projet Génie mécanique II (ME-402)</v>
      </c>
      <c r="B42" s="64" t="str">
        <f t="shared" si="1"/>
        <v>Projet Génie mécanique II (ME-402)</v>
      </c>
      <c r="C42" s="47"/>
      <c r="D42" s="47" t="s">
        <v>173</v>
      </c>
      <c r="E42" s="47" t="s">
        <v>173</v>
      </c>
      <c r="F42" s="47" t="s">
        <v>173</v>
      </c>
      <c r="G42" s="47" t="s">
        <v>173</v>
      </c>
      <c r="H42" s="47" t="s">
        <v>173</v>
      </c>
      <c r="I42" s="47" t="s">
        <v>173</v>
      </c>
      <c r="J42" s="47" t="s">
        <v>173</v>
      </c>
      <c r="K42" s="47" t="s">
        <v>173</v>
      </c>
      <c r="L42" s="47" t="s">
        <v>173</v>
      </c>
      <c r="M42" s="47" t="s">
        <v>173</v>
      </c>
      <c r="N42" s="47" t="s">
        <v>173</v>
      </c>
      <c r="O42" s="47" t="s">
        <v>281</v>
      </c>
      <c r="P42" s="47" t="str">
        <f t="shared" si="2"/>
        <v>Projet Génie mécanique II (ME-402)</v>
      </c>
    </row>
    <row r="43" spans="1:16" s="48" customFormat="1" ht="26.25" customHeight="1">
      <c r="A43" s="64" t="str">
        <f t="shared" si="0"/>
        <v>Renewable energy (for ME) (ME-460)</v>
      </c>
      <c r="B43" s="64" t="str">
        <f t="shared" si="1"/>
        <v>Renewable energy (for ME) (ME-460)</v>
      </c>
      <c r="C43" s="47"/>
      <c r="D43" s="47" t="s">
        <v>173</v>
      </c>
      <c r="E43" s="47" t="s">
        <v>173</v>
      </c>
      <c r="F43" s="47" t="s">
        <v>173</v>
      </c>
      <c r="G43" s="47" t="s">
        <v>173</v>
      </c>
      <c r="H43" s="47" t="s">
        <v>173</v>
      </c>
      <c r="I43" s="47" t="s">
        <v>173</v>
      </c>
      <c r="J43" s="47" t="s">
        <v>173</v>
      </c>
      <c r="K43" s="47" t="s">
        <v>173</v>
      </c>
      <c r="L43" s="47" t="s">
        <v>173</v>
      </c>
      <c r="M43" s="47" t="s">
        <v>173</v>
      </c>
      <c r="N43" s="47" t="s">
        <v>173</v>
      </c>
      <c r="O43" s="47" t="s">
        <v>246</v>
      </c>
      <c r="P43" s="47" t="str">
        <f t="shared" si="2"/>
        <v>Renewable energy (for ME) (ME-460)</v>
      </c>
    </row>
    <row r="44" spans="1:16" ht="26.25" customHeight="1">
      <c r="A44" s="64" t="str">
        <f t="shared" si="0"/>
        <v>Solar energy conversion (ME-468)</v>
      </c>
      <c r="B44" s="64" t="str">
        <f t="shared" si="1"/>
        <v>Solar energy conversion (ME-468)</v>
      </c>
      <c r="D44" s="47" t="s">
        <v>173</v>
      </c>
      <c r="E44" s="47" t="s">
        <v>173</v>
      </c>
      <c r="F44" s="47" t="s">
        <v>173</v>
      </c>
      <c r="G44" s="47" t="s">
        <v>173</v>
      </c>
      <c r="H44" s="47" t="s">
        <v>173</v>
      </c>
      <c r="I44" s="47" t="s">
        <v>173</v>
      </c>
      <c r="J44" s="47" t="s">
        <v>173</v>
      </c>
      <c r="K44" s="47" t="s">
        <v>173</v>
      </c>
      <c r="L44" s="47" t="s">
        <v>173</v>
      </c>
      <c r="M44" s="47" t="s">
        <v>173</v>
      </c>
      <c r="N44" s="47" t="s">
        <v>173</v>
      </c>
      <c r="O44" s="47" t="s">
        <v>293</v>
      </c>
      <c r="P44" s="47" t="str">
        <f t="shared" si="2"/>
        <v>Solar energy conversion (ME-468)</v>
      </c>
    </row>
    <row r="45" spans="1:16" ht="26.25" customHeight="1">
      <c r="A45" s="64" t="str">
        <f t="shared" si="0"/>
        <v>System identification (ME-421)</v>
      </c>
      <c r="B45" s="64" t="str">
        <f t="shared" si="1"/>
        <v>System identification (ME-421)</v>
      </c>
      <c r="D45" s="47" t="s">
        <v>173</v>
      </c>
      <c r="E45" s="47" t="s">
        <v>173</v>
      </c>
      <c r="F45" s="47" t="s">
        <v>173</v>
      </c>
      <c r="G45" s="47" t="s">
        <v>173</v>
      </c>
      <c r="H45" s="47" t="s">
        <v>173</v>
      </c>
      <c r="I45" s="47" t="s">
        <v>173</v>
      </c>
      <c r="J45" s="47" t="s">
        <v>173</v>
      </c>
      <c r="K45" s="47" t="s">
        <v>173</v>
      </c>
      <c r="L45" s="47" t="s">
        <v>173</v>
      </c>
      <c r="M45" s="47" t="s">
        <v>173</v>
      </c>
      <c r="N45" s="47" t="s">
        <v>173</v>
      </c>
      <c r="O45" s="47" t="s">
        <v>261</v>
      </c>
      <c r="P45" s="47" t="str">
        <f t="shared" si="2"/>
        <v>System identification (ME-421)</v>
      </c>
    </row>
    <row r="46" spans="1:16" ht="26.25" customHeight="1">
      <c r="A46" s="64" t="str">
        <f t="shared" si="0"/>
        <v>Thermal power plants (ME-458)</v>
      </c>
      <c r="B46" s="64" t="str">
        <f t="shared" si="1"/>
        <v>Thermal power plants (ME-458)</v>
      </c>
      <c r="D46" s="47" t="s">
        <v>173</v>
      </c>
      <c r="E46" s="47" t="s">
        <v>173</v>
      </c>
      <c r="F46" s="47" t="s">
        <v>173</v>
      </c>
      <c r="G46" s="47" t="s">
        <v>173</v>
      </c>
      <c r="H46" s="47" t="s">
        <v>173</v>
      </c>
      <c r="I46" s="47" t="s">
        <v>173</v>
      </c>
      <c r="J46" s="47" t="s">
        <v>173</v>
      </c>
      <c r="K46" s="47" t="s">
        <v>173</v>
      </c>
      <c r="L46" s="47" t="s">
        <v>173</v>
      </c>
      <c r="M46" s="47" t="s">
        <v>173</v>
      </c>
      <c r="N46" s="47" t="s">
        <v>173</v>
      </c>
      <c r="O46" s="47" t="s">
        <v>294</v>
      </c>
      <c r="P46" s="47" t="str">
        <f t="shared" si="2"/>
        <v>Thermal power plants (ME-458)</v>
      </c>
    </row>
    <row r="47" spans="1:16" ht="26.25" customHeight="1">
      <c r="A47" s="64" t="str">
        <f t="shared" si="0"/>
        <v>Turbulence (ME-467)</v>
      </c>
      <c r="B47" s="64" t="str">
        <f t="shared" si="1"/>
        <v>Turbulence (ME-467)</v>
      </c>
      <c r="D47" s="47" t="s">
        <v>173</v>
      </c>
      <c r="E47" s="47" t="s">
        <v>173</v>
      </c>
      <c r="F47" s="47" t="s">
        <v>173</v>
      </c>
      <c r="G47" s="47" t="s">
        <v>173</v>
      </c>
      <c r="H47" s="47" t="s">
        <v>173</v>
      </c>
      <c r="I47" s="47" t="s">
        <v>173</v>
      </c>
      <c r="J47" s="47" t="s">
        <v>173</v>
      </c>
      <c r="K47" s="47" t="s">
        <v>173</v>
      </c>
      <c r="L47" s="47" t="s">
        <v>173</v>
      </c>
      <c r="M47" s="47" t="s">
        <v>173</v>
      </c>
      <c r="N47" s="47" t="s">
        <v>173</v>
      </c>
      <c r="O47" s="47" t="s">
        <v>247</v>
      </c>
      <c r="P47" s="47" t="str">
        <f t="shared" si="2"/>
        <v>Turbulence (ME-467)</v>
      </c>
    </row>
    <row r="48" spans="1:16" ht="26.25" customHeight="1">
      <c r="A48" s="64" t="str">
        <f t="shared" si="0"/>
        <v>Advanced additive manufacturing technologies (MICRO-413)</v>
      </c>
      <c r="B48" s="64" t="str">
        <f t="shared" si="1"/>
        <v>Advanced additive manufacturing technologies (MICRO-413)</v>
      </c>
      <c r="D48" s="47" t="s">
        <v>173</v>
      </c>
      <c r="E48" s="47" t="s">
        <v>173</v>
      </c>
      <c r="F48" s="47" t="s">
        <v>173</v>
      </c>
      <c r="G48" s="47" t="s">
        <v>173</v>
      </c>
      <c r="H48" s="47" t="s">
        <v>173</v>
      </c>
      <c r="I48" s="47" t="s">
        <v>173</v>
      </c>
      <c r="J48" s="47" t="s">
        <v>173</v>
      </c>
      <c r="K48" s="47" t="s">
        <v>173</v>
      </c>
      <c r="L48" s="47" t="s">
        <v>173</v>
      </c>
      <c r="M48" s="47" t="s">
        <v>173</v>
      </c>
      <c r="O48" s="47" t="s">
        <v>282</v>
      </c>
      <c r="P48" s="47" t="str">
        <f t="shared" si="2"/>
        <v>Advanced additive manufacturing technologies (MICRO-413)</v>
      </c>
    </row>
    <row r="49" spans="1:16" ht="26.25" customHeight="1">
      <c r="A49" s="64" t="str">
        <f t="shared" si="0"/>
        <v>Advanced composites in engineering structures (CIVIL-443)</v>
      </c>
      <c r="B49" s="64" t="str">
        <f t="shared" si="1"/>
        <v>Advanced composites in engineering structures (CIVIL-443)</v>
      </c>
      <c r="D49" s="47" t="s">
        <v>173</v>
      </c>
      <c r="E49" s="47" t="s">
        <v>173</v>
      </c>
      <c r="F49" s="47" t="s">
        <v>173</v>
      </c>
      <c r="G49" s="47" t="s">
        <v>173</v>
      </c>
      <c r="H49" s="47" t="s">
        <v>173</v>
      </c>
      <c r="I49" s="47" t="s">
        <v>173</v>
      </c>
      <c r="J49" s="47" t="s">
        <v>173</v>
      </c>
      <c r="K49" s="47" t="s">
        <v>173</v>
      </c>
      <c r="L49" s="47" t="s">
        <v>173</v>
      </c>
      <c r="M49" s="47" t="s">
        <v>173</v>
      </c>
      <c r="O49" s="47" t="s">
        <v>298</v>
      </c>
      <c r="P49" s="47" t="str">
        <f t="shared" si="2"/>
        <v>Advanced composites in engineering structures (CIVIL-443)</v>
      </c>
    </row>
    <row r="50" spans="1:16" ht="26.25" customHeight="1">
      <c r="A50" s="64" t="str">
        <f t="shared" si="0"/>
        <v>Assembly techniques (MSE-464)</v>
      </c>
      <c r="B50" s="64" t="str">
        <f t="shared" si="1"/>
        <v>Assembly techniques (MSE-464)</v>
      </c>
      <c r="D50" s="47" t="s">
        <v>173</v>
      </c>
      <c r="E50" s="47" t="s">
        <v>173</v>
      </c>
      <c r="F50" s="47" t="s">
        <v>173</v>
      </c>
      <c r="G50" s="47" t="s">
        <v>173</v>
      </c>
      <c r="H50" s="47" t="s">
        <v>173</v>
      </c>
      <c r="I50" s="47" t="s">
        <v>173</v>
      </c>
      <c r="J50" s="47" t="s">
        <v>173</v>
      </c>
      <c r="K50" s="47" t="s">
        <v>173</v>
      </c>
      <c r="L50" s="47" t="s">
        <v>173</v>
      </c>
      <c r="M50" s="47" t="s">
        <v>173</v>
      </c>
      <c r="O50" s="47" t="s">
        <v>299</v>
      </c>
      <c r="P50" s="47" t="str">
        <f t="shared" si="2"/>
        <v>Assembly techniques (MSE-464)</v>
      </c>
    </row>
    <row r="51" spans="1:16" ht="26.25" customHeight="1">
      <c r="A51" s="64" t="str">
        <f t="shared" si="0"/>
        <v>Basics of mobile robotics (MICRO-452)</v>
      </c>
      <c r="B51" s="64" t="str">
        <f t="shared" si="1"/>
        <v>Basics of mobile robotics (MICRO-452)</v>
      </c>
      <c r="D51" s="47" t="s">
        <v>173</v>
      </c>
      <c r="E51" s="47" t="s">
        <v>173</v>
      </c>
      <c r="F51" s="47" t="s">
        <v>173</v>
      </c>
      <c r="G51" s="47" t="s">
        <v>173</v>
      </c>
      <c r="H51" s="47" t="s">
        <v>173</v>
      </c>
      <c r="I51" s="47" t="s">
        <v>173</v>
      </c>
      <c r="J51" s="47" t="s">
        <v>173</v>
      </c>
      <c r="K51" s="47" t="s">
        <v>173</v>
      </c>
      <c r="L51" s="47" t="s">
        <v>173</v>
      </c>
      <c r="M51" s="47" t="s">
        <v>173</v>
      </c>
      <c r="O51" s="47" t="s">
        <v>263</v>
      </c>
      <c r="P51" s="47" t="str">
        <f t="shared" si="2"/>
        <v>Basics of mobile robotics (MICRO-452)</v>
      </c>
    </row>
    <row r="52" spans="1:16" ht="26.25" customHeight="1">
      <c r="A52" s="64" t="str">
        <f t="shared" si="0"/>
        <v>Basics of robotics for manipulation (MICRO-450)</v>
      </c>
      <c r="B52" s="64" t="str">
        <f t="shared" si="1"/>
        <v>Basics of robotics for manipulation (MICRO-450)</v>
      </c>
      <c r="D52" s="47" t="s">
        <v>173</v>
      </c>
      <c r="E52" s="47" t="s">
        <v>173</v>
      </c>
      <c r="F52" s="47" t="s">
        <v>173</v>
      </c>
      <c r="G52" s="47" t="s">
        <v>173</v>
      </c>
      <c r="H52" s="47" t="s">
        <v>173</v>
      </c>
      <c r="I52" s="47" t="s">
        <v>173</v>
      </c>
      <c r="J52" s="47" t="s">
        <v>173</v>
      </c>
      <c r="K52" s="47" t="s">
        <v>173</v>
      </c>
      <c r="L52" s="47" t="s">
        <v>173</v>
      </c>
      <c r="M52" s="47" t="s">
        <v>173</v>
      </c>
      <c r="O52" s="47" t="s">
        <v>264</v>
      </c>
      <c r="P52" s="47" t="str">
        <f t="shared" si="2"/>
        <v>Basics of robotics for manipulation (MICRO-450)</v>
      </c>
    </row>
    <row r="53" spans="1:16" ht="26.25" customHeight="1">
      <c r="A53" s="64" t="str">
        <f t="shared" si="0"/>
        <v>Biophysics : physics of biological systems (PHYS-302)</v>
      </c>
      <c r="B53" s="64" t="str">
        <f t="shared" si="1"/>
        <v>Biophysics : physics of biological systems (PHYS-302)</v>
      </c>
      <c r="D53" s="47" t="s">
        <v>173</v>
      </c>
      <c r="E53" s="47" t="s">
        <v>173</v>
      </c>
      <c r="F53" s="47" t="s">
        <v>173</v>
      </c>
      <c r="G53" s="47" t="s">
        <v>173</v>
      </c>
      <c r="H53" s="47" t="s">
        <v>173</v>
      </c>
      <c r="I53" s="47" t="s">
        <v>173</v>
      </c>
      <c r="J53" s="47" t="s">
        <v>173</v>
      </c>
      <c r="K53" s="47" t="s">
        <v>173</v>
      </c>
      <c r="L53" s="47" t="s">
        <v>173</v>
      </c>
      <c r="M53" s="47" t="s">
        <v>173</v>
      </c>
      <c r="O53" s="47" t="s">
        <v>309</v>
      </c>
      <c r="P53" s="47" t="str">
        <f t="shared" si="2"/>
        <v>Biophysics : physics of biological systems (PHYS-302)</v>
      </c>
    </row>
    <row r="54" spans="1:16" ht="26.25" customHeight="1">
      <c r="A54" s="64" t="str">
        <f t="shared" si="0"/>
        <v>Biophysics : physics of the cell (PHYS-301)</v>
      </c>
      <c r="B54" s="64" t="str">
        <f t="shared" si="1"/>
        <v>Biophysics : physics of the cell (PHYS-301)</v>
      </c>
      <c r="D54" s="47" t="s">
        <v>173</v>
      </c>
      <c r="E54" s="47" t="s">
        <v>173</v>
      </c>
      <c r="F54" s="47" t="s">
        <v>173</v>
      </c>
      <c r="G54" s="47" t="s">
        <v>173</v>
      </c>
      <c r="H54" s="47" t="s">
        <v>173</v>
      </c>
      <c r="I54" s="47" t="s">
        <v>173</v>
      </c>
      <c r="J54" s="47" t="s">
        <v>173</v>
      </c>
      <c r="K54" s="47" t="s">
        <v>173</v>
      </c>
      <c r="L54" s="47" t="s">
        <v>173</v>
      </c>
      <c r="M54" s="47" t="s">
        <v>173</v>
      </c>
      <c r="O54" s="47" t="s">
        <v>310</v>
      </c>
      <c r="P54" s="47" t="str">
        <f t="shared" si="2"/>
        <v>Biophysics : physics of the cell (PHYS-301)</v>
      </c>
    </row>
    <row r="55" spans="1:16" ht="26.25" customHeight="1">
      <c r="A55" s="64" t="str">
        <f t="shared" si="0"/>
        <v>Capteurs (MICRO-330)</v>
      </c>
      <c r="B55" s="64" t="str">
        <f t="shared" si="1"/>
        <v>Capteurs (MICRO-330)</v>
      </c>
      <c r="D55" s="47" t="s">
        <v>173</v>
      </c>
      <c r="E55" s="47" t="s">
        <v>173</v>
      </c>
      <c r="F55" s="47" t="s">
        <v>173</v>
      </c>
      <c r="G55" s="47" t="s">
        <v>173</v>
      </c>
      <c r="H55" s="47" t="s">
        <v>173</v>
      </c>
      <c r="I55" s="47" t="s">
        <v>173</v>
      </c>
      <c r="J55" s="47" t="s">
        <v>173</v>
      </c>
      <c r="K55" s="47" t="s">
        <v>173</v>
      </c>
      <c r="L55" s="47" t="s">
        <v>173</v>
      </c>
      <c r="M55" s="47" t="s">
        <v>173</v>
      </c>
      <c r="O55" s="47" t="s">
        <v>265</v>
      </c>
      <c r="P55" s="47" t="str">
        <f t="shared" si="2"/>
        <v>Capteurs (MICRO-330)</v>
      </c>
    </row>
    <row r="56" spans="1:16" ht="26.25" customHeight="1">
      <c r="A56" s="64" t="str">
        <f t="shared" si="0"/>
        <v>Commande embarquée de moteurs (MICRO-510)</v>
      </c>
      <c r="B56" s="64" t="str">
        <f t="shared" si="1"/>
        <v>Commande embarquée de moteurs (MICRO-510)</v>
      </c>
      <c r="D56" s="47" t="s">
        <v>173</v>
      </c>
      <c r="E56" s="47" t="s">
        <v>173</v>
      </c>
      <c r="F56" s="47" t="s">
        <v>173</v>
      </c>
      <c r="G56" s="47" t="s">
        <v>173</v>
      </c>
      <c r="H56" s="47" t="s">
        <v>173</v>
      </c>
      <c r="I56" s="47" t="s">
        <v>173</v>
      </c>
      <c r="J56" s="47" t="s">
        <v>173</v>
      </c>
      <c r="K56" s="47" t="s">
        <v>173</v>
      </c>
      <c r="L56" s="47" t="s">
        <v>173</v>
      </c>
      <c r="M56" s="47" t="s">
        <v>173</v>
      </c>
      <c r="O56" s="47" t="s">
        <v>266</v>
      </c>
      <c r="P56" s="47" t="str">
        <f t="shared" si="2"/>
        <v>Commande embarquée de moteurs (MICRO-510)</v>
      </c>
    </row>
    <row r="57" spans="1:16" ht="26.25" customHeight="1">
      <c r="A57" s="64" t="str">
        <f t="shared" si="0"/>
        <v>Composites polymères + TP (MSE-340)</v>
      </c>
      <c r="B57" s="64" t="str">
        <f t="shared" si="1"/>
        <v>Composites polymères + TP (MSE-340)</v>
      </c>
      <c r="D57" s="47" t="s">
        <v>173</v>
      </c>
      <c r="E57" s="47" t="s">
        <v>173</v>
      </c>
      <c r="F57" s="47" t="s">
        <v>173</v>
      </c>
      <c r="G57" s="47" t="s">
        <v>173</v>
      </c>
      <c r="H57" s="47" t="s">
        <v>173</v>
      </c>
      <c r="I57" s="47" t="s">
        <v>173</v>
      </c>
      <c r="J57" s="47" t="s">
        <v>173</v>
      </c>
      <c r="K57" s="47" t="s">
        <v>173</v>
      </c>
      <c r="L57" s="47" t="s">
        <v>173</v>
      </c>
      <c r="M57" s="47" t="s">
        <v>173</v>
      </c>
      <c r="O57" s="47" t="s">
        <v>300</v>
      </c>
      <c r="P57" s="47" t="str">
        <f t="shared" ref="P57:P101" si="3">O57</f>
        <v>Composites polymères + TP (MSE-340)</v>
      </c>
    </row>
    <row r="58" spans="1:16" ht="26.25" customHeight="1">
      <c r="A58" s="64" t="str">
        <f t="shared" si="0"/>
        <v>Composites technology (MSE-440)</v>
      </c>
      <c r="B58" s="64" t="str">
        <f t="shared" si="1"/>
        <v>Composites technology (MSE-440)</v>
      </c>
      <c r="D58" s="47" t="s">
        <v>173</v>
      </c>
      <c r="E58" s="47" t="s">
        <v>173</v>
      </c>
      <c r="F58" s="47" t="s">
        <v>173</v>
      </c>
      <c r="G58" s="47" t="s">
        <v>173</v>
      </c>
      <c r="H58" s="47" t="s">
        <v>173</v>
      </c>
      <c r="I58" s="47" t="s">
        <v>173</v>
      </c>
      <c r="J58" s="47" t="s">
        <v>173</v>
      </c>
      <c r="K58" s="47" t="s">
        <v>173</v>
      </c>
      <c r="L58" s="47" t="s">
        <v>173</v>
      </c>
      <c r="M58" s="47" t="s">
        <v>173</v>
      </c>
      <c r="O58" s="47" t="s">
        <v>301</v>
      </c>
      <c r="P58" s="47" t="str">
        <f t="shared" si="3"/>
        <v>Composites technology (MSE-440)</v>
      </c>
    </row>
    <row r="59" spans="1:16" ht="26.25" customHeight="1">
      <c r="A59" s="64" t="str">
        <f t="shared" si="0"/>
        <v>Computational motor control (MICRO-436)</v>
      </c>
      <c r="B59" s="64" t="str">
        <f t="shared" si="1"/>
        <v>Computational motor control (MICRO-436)</v>
      </c>
      <c r="D59" s="47" t="s">
        <v>173</v>
      </c>
      <c r="E59" s="47" t="s">
        <v>173</v>
      </c>
      <c r="F59" s="47" t="s">
        <v>173</v>
      </c>
      <c r="G59" s="47" t="s">
        <v>173</v>
      </c>
      <c r="H59" s="47" t="s">
        <v>173</v>
      </c>
      <c r="I59" s="47" t="s">
        <v>173</v>
      </c>
      <c r="J59" s="47" t="s">
        <v>173</v>
      </c>
      <c r="K59" s="47" t="s">
        <v>173</v>
      </c>
      <c r="L59" s="47" t="s">
        <v>173</v>
      </c>
      <c r="M59" s="47" t="s">
        <v>173</v>
      </c>
      <c r="O59" s="47" t="s">
        <v>357</v>
      </c>
      <c r="P59" s="47" t="str">
        <f t="shared" si="3"/>
        <v>Computational motor control (MICRO-436)</v>
      </c>
    </row>
    <row r="60" spans="1:16" ht="26.25" customHeight="1">
      <c r="A60" s="64" t="str">
        <f t="shared" si="0"/>
        <v>Computational optical imaging (MICRO-421)</v>
      </c>
      <c r="B60" s="64" t="str">
        <f t="shared" si="1"/>
        <v>Computational optical imaging (MICRO-421)</v>
      </c>
      <c r="D60" s="47" t="s">
        <v>173</v>
      </c>
      <c r="E60" s="47" t="s">
        <v>173</v>
      </c>
      <c r="F60" s="47" t="s">
        <v>173</v>
      </c>
      <c r="G60" s="47" t="s">
        <v>173</v>
      </c>
      <c r="H60" s="47" t="s">
        <v>173</v>
      </c>
      <c r="I60" s="47" t="s">
        <v>173</v>
      </c>
      <c r="J60" s="47" t="s">
        <v>173</v>
      </c>
      <c r="K60" s="47" t="s">
        <v>173</v>
      </c>
      <c r="L60" s="47" t="s">
        <v>173</v>
      </c>
      <c r="M60" s="47" t="s">
        <v>173</v>
      </c>
      <c r="O60" s="47" t="s">
        <v>313</v>
      </c>
      <c r="P60" s="47" t="str">
        <f t="shared" si="3"/>
        <v>Computational optical imaging (MICRO-421)</v>
      </c>
    </row>
    <row r="61" spans="1:16" ht="26.25" customHeight="1">
      <c r="A61" s="64" t="str">
        <f t="shared" si="0"/>
        <v>Computer simulation of physical systems I (PHYS-403)</v>
      </c>
      <c r="B61" s="64" t="str">
        <f t="shared" si="1"/>
        <v>Computer simulation of physical systems I (PHYS-403)</v>
      </c>
      <c r="D61" s="47" t="s">
        <v>173</v>
      </c>
      <c r="E61" s="47" t="s">
        <v>173</v>
      </c>
      <c r="F61" s="47" t="s">
        <v>173</v>
      </c>
      <c r="G61" s="47" t="s">
        <v>173</v>
      </c>
      <c r="H61" s="47" t="s">
        <v>173</v>
      </c>
      <c r="I61" s="47" t="s">
        <v>173</v>
      </c>
      <c r="J61" s="47" t="s">
        <v>173</v>
      </c>
      <c r="K61" s="47" t="s">
        <v>173</v>
      </c>
      <c r="L61" s="47" t="s">
        <v>173</v>
      </c>
      <c r="M61" s="47" t="s">
        <v>173</v>
      </c>
      <c r="O61" s="47" t="s">
        <v>248</v>
      </c>
      <c r="P61" s="47" t="str">
        <f t="shared" si="3"/>
        <v>Computer simulation of physical systems I (PHYS-403)</v>
      </c>
    </row>
    <row r="62" spans="1:16" ht="26.25" customHeight="1">
      <c r="A62" s="64" t="str">
        <f t="shared" si="0"/>
        <v>Continuum mechanics and applications (CIVIL-425)</v>
      </c>
      <c r="B62" s="64" t="str">
        <f t="shared" si="1"/>
        <v>Continuum mechanics and applications (CIVIL-425)</v>
      </c>
      <c r="D62" s="47" t="s">
        <v>173</v>
      </c>
      <c r="E62" s="47" t="s">
        <v>173</v>
      </c>
      <c r="F62" s="47" t="s">
        <v>173</v>
      </c>
      <c r="G62" s="47" t="s">
        <v>173</v>
      </c>
      <c r="H62" s="47" t="s">
        <v>173</v>
      </c>
      <c r="I62" s="47" t="s">
        <v>173</v>
      </c>
      <c r="J62" s="47" t="s">
        <v>173</v>
      </c>
      <c r="K62" s="47" t="s">
        <v>173</v>
      </c>
      <c r="L62" s="47" t="s">
        <v>173</v>
      </c>
      <c r="M62" s="47" t="s">
        <v>173</v>
      </c>
      <c r="O62" s="47" t="s">
        <v>302</v>
      </c>
      <c r="P62" s="47" t="str">
        <f t="shared" si="3"/>
        <v>Continuum mechanics and applications (CIVIL-425)</v>
      </c>
    </row>
    <row r="63" spans="1:16" ht="26.25" customHeight="1">
      <c r="A63" s="64" t="str">
        <f t="shared" si="0"/>
        <v>Convex optimization (MGT-418)</v>
      </c>
      <c r="B63" s="64" t="str">
        <f t="shared" si="1"/>
        <v>Convex optimization (MGT-418)</v>
      </c>
      <c r="D63" s="47" t="s">
        <v>173</v>
      </c>
      <c r="E63" s="47" t="s">
        <v>173</v>
      </c>
      <c r="F63" s="47" t="s">
        <v>173</v>
      </c>
      <c r="G63" s="47" t="s">
        <v>173</v>
      </c>
      <c r="H63" s="47" t="s">
        <v>173</v>
      </c>
      <c r="I63" s="47" t="s">
        <v>173</v>
      </c>
      <c r="J63" s="47" t="s">
        <v>173</v>
      </c>
      <c r="K63" s="47" t="s">
        <v>173</v>
      </c>
      <c r="L63" s="47" t="s">
        <v>173</v>
      </c>
      <c r="M63" s="47" t="s">
        <v>173</v>
      </c>
      <c r="O63" s="47" t="s">
        <v>267</v>
      </c>
      <c r="P63" s="47" t="str">
        <f t="shared" si="3"/>
        <v>Convex optimization (MGT-418)</v>
      </c>
    </row>
    <row r="64" spans="1:16" ht="26.25" customHeight="1">
      <c r="A64" s="64" t="str">
        <f t="shared" si="0"/>
        <v>Corrosion et protection des métaux + TP (MSE-311)</v>
      </c>
      <c r="B64" s="64" t="str">
        <f t="shared" si="1"/>
        <v>Corrosion et protection des métaux + TP (MSE-311)</v>
      </c>
      <c r="D64" s="47" t="s">
        <v>173</v>
      </c>
      <c r="E64" s="47" t="s">
        <v>173</v>
      </c>
      <c r="F64" s="47" t="s">
        <v>173</v>
      </c>
      <c r="G64" s="47" t="s">
        <v>173</v>
      </c>
      <c r="H64" s="47" t="s">
        <v>173</v>
      </c>
      <c r="I64" s="47" t="s">
        <v>173</v>
      </c>
      <c r="J64" s="47" t="s">
        <v>173</v>
      </c>
      <c r="K64" s="47" t="s">
        <v>173</v>
      </c>
      <c r="L64" s="47" t="s">
        <v>173</v>
      </c>
      <c r="M64" s="47" t="s">
        <v>173</v>
      </c>
      <c r="O64" s="47" t="s">
        <v>283</v>
      </c>
      <c r="P64" s="47" t="str">
        <f t="shared" si="3"/>
        <v>Corrosion et protection des métaux + TP (MSE-311)</v>
      </c>
    </row>
    <row r="65" spans="1:16" ht="26.25" customHeight="1">
      <c r="A65" s="64" t="str">
        <f t="shared" si="0"/>
        <v>Déformations des matériaux (MSE-310)</v>
      </c>
      <c r="B65" s="64" t="str">
        <f t="shared" si="1"/>
        <v>Déformations des matériaux (MSE-310)</v>
      </c>
      <c r="D65" s="47" t="s">
        <v>173</v>
      </c>
      <c r="E65" s="47" t="s">
        <v>173</v>
      </c>
      <c r="F65" s="47" t="s">
        <v>173</v>
      </c>
      <c r="G65" s="47" t="s">
        <v>173</v>
      </c>
      <c r="H65" s="47" t="s">
        <v>173</v>
      </c>
      <c r="I65" s="47" t="s">
        <v>173</v>
      </c>
      <c r="J65" s="47" t="s">
        <v>173</v>
      </c>
      <c r="K65" s="47" t="s">
        <v>173</v>
      </c>
      <c r="L65" s="47" t="s">
        <v>173</v>
      </c>
      <c r="M65" s="47" t="s">
        <v>173</v>
      </c>
      <c r="O65" s="47" t="s">
        <v>303</v>
      </c>
      <c r="P65" s="47" t="str">
        <f t="shared" si="3"/>
        <v>Déformations des matériaux (MSE-310)</v>
      </c>
    </row>
    <row r="66" spans="1:16" ht="26.25" customHeight="1">
      <c r="A66" s="64" t="str">
        <f t="shared" si="0"/>
        <v>Distributed intelligent systems (ENG-466)</v>
      </c>
      <c r="B66" s="64" t="str">
        <f t="shared" si="1"/>
        <v>Distributed intelligent systems (ENG-466)</v>
      </c>
      <c r="D66" s="47" t="s">
        <v>173</v>
      </c>
      <c r="E66" s="47" t="s">
        <v>173</v>
      </c>
      <c r="F66" s="47" t="s">
        <v>173</v>
      </c>
      <c r="G66" s="47" t="s">
        <v>173</v>
      </c>
      <c r="H66" s="47" t="s">
        <v>173</v>
      </c>
      <c r="I66" s="47" t="s">
        <v>173</v>
      </c>
      <c r="J66" s="47" t="s">
        <v>173</v>
      </c>
      <c r="K66" s="47" t="s">
        <v>173</v>
      </c>
      <c r="L66" s="47" t="s">
        <v>173</v>
      </c>
      <c r="M66" s="47" t="s">
        <v>173</v>
      </c>
      <c r="O66" s="47" t="s">
        <v>268</v>
      </c>
      <c r="P66" s="47" t="str">
        <f t="shared" si="3"/>
        <v>Distributed intelligent systems (ENG-466)</v>
      </c>
    </row>
    <row r="67" spans="1:16" ht="26.25" customHeight="1">
      <c r="A67" s="64" t="str">
        <f t="shared" si="0"/>
        <v>Dynamical system theory for engineers (COM-502)</v>
      </c>
      <c r="B67" s="64" t="str">
        <f t="shared" si="1"/>
        <v>Dynamical system theory for engineers (COM-502)</v>
      </c>
      <c r="D67" s="47" t="s">
        <v>173</v>
      </c>
      <c r="E67" s="47" t="s">
        <v>173</v>
      </c>
      <c r="F67" s="47" t="s">
        <v>173</v>
      </c>
      <c r="G67" s="47" t="s">
        <v>173</v>
      </c>
      <c r="H67" s="47" t="s">
        <v>173</v>
      </c>
      <c r="I67" s="47" t="s">
        <v>173</v>
      </c>
      <c r="J67" s="47" t="s">
        <v>173</v>
      </c>
      <c r="K67" s="47" t="s">
        <v>173</v>
      </c>
      <c r="L67" s="47" t="s">
        <v>173</v>
      </c>
      <c r="M67" s="47" t="s">
        <v>173</v>
      </c>
      <c r="O67" s="47" t="s">
        <v>269</v>
      </c>
      <c r="P67" s="47" t="str">
        <f t="shared" si="3"/>
        <v>Dynamical system theory for engineers (COM-502)</v>
      </c>
    </row>
    <row r="68" spans="1:16" ht="26.25" customHeight="1">
      <c r="A68" s="64" t="str">
        <f t="shared" ref="A68:A95" si="4">IF(INDEX($C$1:$P$100,ROW(Z68),MATCH(B$1,$C$1:$P$1,0))="","",INDEX($C$1:$P$100,ROW(Z68),MATCH(B$1,$C$1:$P$1,0)))</f>
        <v>Energy and comfort in buildings (CIVIL-407)</v>
      </c>
      <c r="B68" s="64" t="str">
        <f t="shared" ref="B68:B100" si="5">IF(INDEX($C$1:$P$100,ROW(Z68),MATCH(B$1,$C$1:$P$1,0)+1)="","",INDEX($C$1:$P$100,ROW(Z68),MATCH(B$1,$C$1:$P$1,0)+1))</f>
        <v>Energy and comfort in buildings (CIVIL-407)</v>
      </c>
      <c r="D68" s="47" t="s">
        <v>173</v>
      </c>
      <c r="E68" s="47" t="s">
        <v>173</v>
      </c>
      <c r="F68" s="47" t="s">
        <v>173</v>
      </c>
      <c r="G68" s="47" t="s">
        <v>173</v>
      </c>
      <c r="H68" s="47" t="s">
        <v>173</v>
      </c>
      <c r="I68" s="47" t="s">
        <v>173</v>
      </c>
      <c r="J68" s="47" t="s">
        <v>173</v>
      </c>
      <c r="K68" s="47" t="s">
        <v>173</v>
      </c>
      <c r="L68" s="47" t="s">
        <v>173</v>
      </c>
      <c r="M68" s="47" t="s">
        <v>173</v>
      </c>
      <c r="O68" s="47" t="s">
        <v>359</v>
      </c>
      <c r="P68" s="47" t="str">
        <f t="shared" si="3"/>
        <v>Energy and comfort in buildings (CIVIL-407)</v>
      </c>
    </row>
    <row r="69" spans="1:16" ht="26.25" customHeight="1">
      <c r="A69" s="64" t="str">
        <f t="shared" si="4"/>
        <v>Energy geostructures (CIVIL-444)</v>
      </c>
      <c r="B69" s="64" t="str">
        <f t="shared" si="5"/>
        <v>Energy geostructures (CIVIL-444)</v>
      </c>
      <c r="D69" s="47" t="s">
        <v>173</v>
      </c>
      <c r="E69" s="47" t="s">
        <v>173</v>
      </c>
      <c r="F69" s="47" t="s">
        <v>173</v>
      </c>
      <c r="G69" s="47" t="s">
        <v>173</v>
      </c>
      <c r="H69" s="47" t="s">
        <v>173</v>
      </c>
      <c r="I69" s="47" t="s">
        <v>173</v>
      </c>
      <c r="J69" s="47" t="s">
        <v>173</v>
      </c>
      <c r="K69" s="47" t="s">
        <v>173</v>
      </c>
      <c r="L69" s="47" t="s">
        <v>173</v>
      </c>
      <c r="M69" s="47" t="s">
        <v>173</v>
      </c>
      <c r="O69" s="47" t="s">
        <v>314</v>
      </c>
      <c r="P69" s="47" t="str">
        <f t="shared" si="3"/>
        <v>Energy geostructures (CIVIL-444)</v>
      </c>
    </row>
    <row r="70" spans="1:16" ht="26.25" customHeight="1">
      <c r="A70" s="64" t="str">
        <f t="shared" si="4"/>
        <v>Environmental transport phenomena (ENG-420)</v>
      </c>
      <c r="B70" s="64" t="str">
        <f t="shared" si="5"/>
        <v>Environmental transport phenomena (ENG-420)</v>
      </c>
      <c r="D70" s="47" t="s">
        <v>173</v>
      </c>
      <c r="E70" s="47" t="s">
        <v>173</v>
      </c>
      <c r="F70" s="47" t="s">
        <v>173</v>
      </c>
      <c r="G70" s="47" t="s">
        <v>173</v>
      </c>
      <c r="H70" s="47" t="s">
        <v>173</v>
      </c>
      <c r="I70" s="47" t="s">
        <v>173</v>
      </c>
      <c r="J70" s="47" t="s">
        <v>173</v>
      </c>
      <c r="K70" s="47" t="s">
        <v>173</v>
      </c>
      <c r="L70" s="47" t="s">
        <v>173</v>
      </c>
      <c r="M70" s="47" t="s">
        <v>173</v>
      </c>
      <c r="O70" s="47" t="s">
        <v>249</v>
      </c>
      <c r="P70" s="47" t="str">
        <f t="shared" si="3"/>
        <v>Environmental transport phenomena (ENG-420)</v>
      </c>
    </row>
    <row r="71" spans="1:16" ht="26.25" customHeight="1">
      <c r="A71" s="64" t="str">
        <f t="shared" si="4"/>
        <v>Industrial automation (CS-487)</v>
      </c>
      <c r="B71" s="64" t="str">
        <f t="shared" si="5"/>
        <v>Industrial automation (CS-487)</v>
      </c>
      <c r="D71" s="47" t="s">
        <v>173</v>
      </c>
      <c r="E71" s="47" t="s">
        <v>173</v>
      </c>
      <c r="F71" s="47" t="s">
        <v>173</v>
      </c>
      <c r="G71" s="47" t="s">
        <v>173</v>
      </c>
      <c r="H71" s="47" t="s">
        <v>173</v>
      </c>
      <c r="I71" s="47" t="s">
        <v>173</v>
      </c>
      <c r="J71" s="47" t="s">
        <v>173</v>
      </c>
      <c r="K71" s="47" t="s">
        <v>173</v>
      </c>
      <c r="L71" s="47" t="s">
        <v>173</v>
      </c>
      <c r="M71" s="47" t="s">
        <v>173</v>
      </c>
      <c r="O71" s="47" t="s">
        <v>270</v>
      </c>
      <c r="P71" s="47" t="str">
        <f t="shared" si="3"/>
        <v>Industrial automation (CS-487)</v>
      </c>
    </row>
    <row r="72" spans="1:16" ht="26.25" customHeight="1">
      <c r="A72" s="64" t="str">
        <f t="shared" si="4"/>
        <v>Innovation &amp; entrepreneurship in engineering (MGT-555)</v>
      </c>
      <c r="B72" s="64" t="str">
        <f t="shared" si="5"/>
        <v>Innovation &amp; entrepreneurship in engineering (MGT-555)</v>
      </c>
      <c r="D72" s="47" t="s">
        <v>173</v>
      </c>
      <c r="E72" s="47" t="s">
        <v>173</v>
      </c>
      <c r="F72" s="47" t="s">
        <v>173</v>
      </c>
      <c r="G72" s="47" t="s">
        <v>173</v>
      </c>
      <c r="H72" s="47" t="s">
        <v>173</v>
      </c>
      <c r="I72" s="47" t="s">
        <v>173</v>
      </c>
      <c r="J72" s="47" t="s">
        <v>173</v>
      </c>
      <c r="K72" s="47" t="s">
        <v>173</v>
      </c>
      <c r="L72" s="47" t="s">
        <v>173</v>
      </c>
      <c r="M72" s="47" t="s">
        <v>173</v>
      </c>
      <c r="O72" s="47" t="s">
        <v>315</v>
      </c>
      <c r="P72" s="47" t="str">
        <f t="shared" si="3"/>
        <v>Innovation &amp; entrepreneurship in engineering (MGT-555)</v>
      </c>
    </row>
    <row r="73" spans="1:16" ht="26.25" customHeight="1">
      <c r="A73" s="64" t="str">
        <f t="shared" si="4"/>
        <v>Laser microprocessing (MICRO-520)</v>
      </c>
      <c r="B73" s="64" t="str">
        <f t="shared" si="5"/>
        <v>Laser microprocessing (MICRO-520)</v>
      </c>
      <c r="D73" s="47" t="s">
        <v>173</v>
      </c>
      <c r="E73" s="47" t="s">
        <v>173</v>
      </c>
      <c r="F73" s="47" t="s">
        <v>173</v>
      </c>
      <c r="G73" s="47" t="s">
        <v>173</v>
      </c>
      <c r="H73" s="47" t="s">
        <v>173</v>
      </c>
      <c r="I73" s="47" t="s">
        <v>173</v>
      </c>
      <c r="J73" s="47" t="s">
        <v>173</v>
      </c>
      <c r="K73" s="47" t="s">
        <v>173</v>
      </c>
      <c r="L73" s="47" t="s">
        <v>173</v>
      </c>
      <c r="M73" s="47" t="s">
        <v>173</v>
      </c>
      <c r="O73" s="47" t="s">
        <v>284</v>
      </c>
      <c r="P73" s="47" t="str">
        <f t="shared" si="3"/>
        <v>Laser microprocessing (MICRO-520)</v>
      </c>
    </row>
    <row r="74" spans="1:16" ht="26.25" customHeight="1">
      <c r="A74" s="64" t="str">
        <f t="shared" si="4"/>
        <v>Legged robots (MICRO-507)</v>
      </c>
      <c r="B74" s="64" t="str">
        <f t="shared" si="5"/>
        <v>Legged robots (MICRO-507)</v>
      </c>
      <c r="D74" s="47" t="s">
        <v>173</v>
      </c>
      <c r="E74" s="47" t="s">
        <v>173</v>
      </c>
      <c r="F74" s="47" t="s">
        <v>173</v>
      </c>
      <c r="G74" s="47" t="s">
        <v>173</v>
      </c>
      <c r="H74" s="47" t="s">
        <v>173</v>
      </c>
      <c r="I74" s="47" t="s">
        <v>173</v>
      </c>
      <c r="J74" s="47" t="s">
        <v>173</v>
      </c>
      <c r="K74" s="47" t="s">
        <v>173</v>
      </c>
      <c r="L74" s="47" t="s">
        <v>173</v>
      </c>
      <c r="M74" s="47" t="s">
        <v>173</v>
      </c>
      <c r="O74" s="47" t="s">
        <v>271</v>
      </c>
      <c r="P74" s="47" t="str">
        <f t="shared" si="3"/>
        <v>Legged robots (MICRO-507)</v>
      </c>
    </row>
    <row r="75" spans="1:16" ht="26.25" customHeight="1">
      <c r="A75" s="64" t="str">
        <f t="shared" si="4"/>
        <v>Machine learning for predictive maintenance applications (CIVIL-426)</v>
      </c>
      <c r="B75" s="64" t="str">
        <f t="shared" si="5"/>
        <v>Machine learning for predictive maintenance applications (CIVIL-426)</v>
      </c>
      <c r="D75" s="47" t="s">
        <v>173</v>
      </c>
      <c r="E75" s="47" t="s">
        <v>173</v>
      </c>
      <c r="F75" s="47" t="s">
        <v>173</v>
      </c>
      <c r="G75" s="47" t="s">
        <v>173</v>
      </c>
      <c r="H75" s="47" t="s">
        <v>173</v>
      </c>
      <c r="I75" s="47" t="s">
        <v>173</v>
      </c>
      <c r="J75" s="47" t="s">
        <v>173</v>
      </c>
      <c r="K75" s="47" t="s">
        <v>173</v>
      </c>
      <c r="L75" s="47" t="s">
        <v>173</v>
      </c>
      <c r="M75" s="47" t="s">
        <v>173</v>
      </c>
      <c r="O75" s="47" t="s">
        <v>285</v>
      </c>
      <c r="P75" s="47" t="str">
        <f t="shared" si="3"/>
        <v>Machine learning for predictive maintenance applications (CIVIL-426)</v>
      </c>
    </row>
    <row r="76" spans="1:16" ht="26.25" customHeight="1">
      <c r="A76" s="64" t="str">
        <f t="shared" si="4"/>
        <v>Machine learning I (MICRO-455)</v>
      </c>
      <c r="B76" s="64" t="str">
        <f t="shared" si="5"/>
        <v>Machine learning I (MICRO-455)</v>
      </c>
      <c r="D76" s="47" t="s">
        <v>173</v>
      </c>
      <c r="E76" s="47" t="s">
        <v>173</v>
      </c>
      <c r="F76" s="47" t="s">
        <v>173</v>
      </c>
      <c r="G76" s="47" t="s">
        <v>173</v>
      </c>
      <c r="H76" s="47" t="s">
        <v>173</v>
      </c>
      <c r="I76" s="47" t="s">
        <v>173</v>
      </c>
      <c r="J76" s="47" t="s">
        <v>173</v>
      </c>
      <c r="K76" s="47" t="s">
        <v>173</v>
      </c>
      <c r="L76" s="47" t="s">
        <v>173</v>
      </c>
      <c r="M76" s="47" t="s">
        <v>173</v>
      </c>
      <c r="O76" s="47" t="s">
        <v>262</v>
      </c>
      <c r="P76" s="47" t="str">
        <f t="shared" si="3"/>
        <v>Machine learning I (MICRO-455)</v>
      </c>
    </row>
    <row r="77" spans="1:16" ht="26.25" customHeight="1">
      <c r="A77" s="64" t="str">
        <f t="shared" si="4"/>
        <v>Machine learning II (MICRO-570)</v>
      </c>
      <c r="B77" s="64" t="str">
        <f t="shared" si="5"/>
        <v>Machine learning II (MICRO-570)</v>
      </c>
      <c r="D77" s="47" t="s">
        <v>173</v>
      </c>
      <c r="E77" s="47" t="s">
        <v>173</v>
      </c>
      <c r="F77" s="47" t="s">
        <v>173</v>
      </c>
      <c r="G77" s="47" t="s">
        <v>173</v>
      </c>
      <c r="H77" s="47" t="s">
        <v>173</v>
      </c>
      <c r="I77" s="47" t="s">
        <v>173</v>
      </c>
      <c r="J77" s="47" t="s">
        <v>173</v>
      </c>
      <c r="K77" s="47" t="s">
        <v>173</v>
      </c>
      <c r="L77" s="47" t="s">
        <v>173</v>
      </c>
      <c r="M77" s="47" t="s">
        <v>173</v>
      </c>
      <c r="O77" s="47" t="s">
        <v>272</v>
      </c>
      <c r="P77" s="47" t="str">
        <f t="shared" si="3"/>
        <v>Machine learning II (MICRO-570)</v>
      </c>
    </row>
    <row r="78" spans="1:16" ht="26.25" customHeight="1">
      <c r="A78" s="64" t="str">
        <f t="shared" si="4"/>
        <v>Machine learning programming (MICRO-401)</v>
      </c>
      <c r="B78" s="64" t="str">
        <f t="shared" si="5"/>
        <v>Machine learning programming (MICRO-401)</v>
      </c>
      <c r="D78" s="48" t="s">
        <v>173</v>
      </c>
      <c r="E78" s="48" t="s">
        <v>173</v>
      </c>
      <c r="F78" s="48" t="s">
        <v>173</v>
      </c>
      <c r="G78" s="47" t="s">
        <v>173</v>
      </c>
      <c r="H78" s="48" t="s">
        <v>173</v>
      </c>
      <c r="I78" s="48" t="s">
        <v>173</v>
      </c>
      <c r="J78" s="48" t="s">
        <v>173</v>
      </c>
      <c r="K78" s="48" t="s">
        <v>173</v>
      </c>
      <c r="L78" s="47" t="s">
        <v>173</v>
      </c>
      <c r="M78" s="47" t="s">
        <v>173</v>
      </c>
      <c r="O78" s="47" t="s">
        <v>273</v>
      </c>
      <c r="P78" s="47" t="str">
        <f t="shared" si="3"/>
        <v>Machine learning programming (MICRO-401)</v>
      </c>
    </row>
    <row r="79" spans="1:16" ht="26.25" customHeight="1">
      <c r="A79" s="64" t="str">
        <f t="shared" si="4"/>
        <v>Materials selection (MSE-474)</v>
      </c>
      <c r="B79" s="64" t="str">
        <f t="shared" si="5"/>
        <v>Materials selection (MSE-474)</v>
      </c>
      <c r="D79" s="48" t="s">
        <v>173</v>
      </c>
      <c r="E79" s="48" t="s">
        <v>173</v>
      </c>
      <c r="F79" s="48" t="s">
        <v>173</v>
      </c>
      <c r="G79" s="48" t="s">
        <v>173</v>
      </c>
      <c r="H79" s="48" t="s">
        <v>173</v>
      </c>
      <c r="I79" s="48" t="s">
        <v>173</v>
      </c>
      <c r="J79" s="48" t="s">
        <v>173</v>
      </c>
      <c r="K79" s="48" t="s">
        <v>173</v>
      </c>
      <c r="L79" s="47" t="s">
        <v>173</v>
      </c>
      <c r="M79" s="47" t="s">
        <v>173</v>
      </c>
      <c r="O79" s="47" t="s">
        <v>304</v>
      </c>
      <c r="P79" s="47" t="str">
        <f t="shared" si="3"/>
        <v>Materials selection (MSE-474)</v>
      </c>
    </row>
    <row r="80" spans="1:16" ht="26.25" customHeight="1">
      <c r="A80" s="64" t="str">
        <f t="shared" si="4"/>
        <v>Multiscale modeling of solids (CIVIL-408)</v>
      </c>
      <c r="B80" s="64" t="str">
        <f t="shared" si="5"/>
        <v>Multiscale modeling of solids (CIVIL-408)</v>
      </c>
      <c r="D80" s="48" t="s">
        <v>173</v>
      </c>
      <c r="E80" s="48" t="s">
        <v>173</v>
      </c>
      <c r="F80" s="48" t="s">
        <v>173</v>
      </c>
      <c r="G80" s="48" t="s">
        <v>173</v>
      </c>
      <c r="H80" s="48"/>
      <c r="I80" s="48" t="s">
        <v>173</v>
      </c>
      <c r="J80" s="48" t="s">
        <v>173</v>
      </c>
      <c r="K80" s="48" t="s">
        <v>173</v>
      </c>
      <c r="L80" s="47" t="s">
        <v>173</v>
      </c>
      <c r="M80" s="47" t="s">
        <v>173</v>
      </c>
      <c r="O80" s="47" t="s">
        <v>362</v>
      </c>
      <c r="P80" s="47" t="str">
        <f t="shared" si="3"/>
        <v>Multiscale modeling of solids (CIVIL-408)</v>
      </c>
    </row>
    <row r="81" spans="1:16" ht="26.25" customHeight="1">
      <c r="A81" s="64" t="str">
        <f t="shared" si="4"/>
        <v>Nonlinear analysis of structures (CIVIL-449)</v>
      </c>
      <c r="B81" s="64" t="str">
        <f t="shared" si="5"/>
        <v>Nonlinear analysis of structures (CIVIL-449)</v>
      </c>
      <c r="D81" s="48" t="s">
        <v>173</v>
      </c>
      <c r="E81" s="48" t="s">
        <v>173</v>
      </c>
      <c r="F81" s="48" t="s">
        <v>173</v>
      </c>
      <c r="G81" s="48" t="s">
        <v>173</v>
      </c>
      <c r="H81" s="48"/>
      <c r="I81" s="48" t="s">
        <v>173</v>
      </c>
      <c r="J81" s="48" t="s">
        <v>173</v>
      </c>
      <c r="K81" s="48" t="s">
        <v>173</v>
      </c>
      <c r="L81" s="47" t="s">
        <v>173</v>
      </c>
      <c r="M81" s="47" t="s">
        <v>173</v>
      </c>
      <c r="O81" s="47" t="s">
        <v>305</v>
      </c>
      <c r="P81" s="47" t="str">
        <f t="shared" si="3"/>
        <v>Nonlinear analysis of structures (CIVIL-449)</v>
      </c>
    </row>
    <row r="82" spans="1:16" ht="26.25" customHeight="1">
      <c r="A82" s="64" t="str">
        <f t="shared" si="4"/>
        <v>Numerical approximation of PDEs (MATH-451)</v>
      </c>
      <c r="B82" s="64" t="str">
        <f t="shared" si="5"/>
        <v>Numerical approximation of PDEs (MATH-451)</v>
      </c>
      <c r="D82" s="48" t="s">
        <v>173</v>
      </c>
      <c r="E82" s="48" t="s">
        <v>173</v>
      </c>
      <c r="F82" s="48" t="s">
        <v>173</v>
      </c>
      <c r="G82" s="48" t="s">
        <v>173</v>
      </c>
      <c r="H82" s="48"/>
      <c r="I82" s="48" t="s">
        <v>173</v>
      </c>
      <c r="J82" s="48" t="s">
        <v>173</v>
      </c>
      <c r="K82" s="48" t="s">
        <v>173</v>
      </c>
      <c r="L82" s="47" t="s">
        <v>173</v>
      </c>
      <c r="M82" s="47" t="s">
        <v>173</v>
      </c>
      <c r="O82" s="47" t="s">
        <v>250</v>
      </c>
      <c r="P82" s="47" t="str">
        <f t="shared" si="3"/>
        <v>Numerical approximation of PDEs (MATH-451)</v>
      </c>
    </row>
    <row r="83" spans="1:16" ht="26.25" customHeight="1">
      <c r="A83" s="64" t="str">
        <f t="shared" si="4"/>
        <v>Physiologie par systèmes (BIO-377)</v>
      </c>
      <c r="B83" s="64" t="str">
        <f t="shared" si="5"/>
        <v>Physiologie par systèmes (BIO-377)</v>
      </c>
      <c r="D83" s="48" t="s">
        <v>173</v>
      </c>
      <c r="E83" s="48" t="s">
        <v>173</v>
      </c>
      <c r="F83" s="48" t="s">
        <v>173</v>
      </c>
      <c r="G83" s="48" t="s">
        <v>173</v>
      </c>
      <c r="H83" s="48"/>
      <c r="I83" s="48" t="s">
        <v>173</v>
      </c>
      <c r="J83" s="48"/>
      <c r="K83" s="48" t="s">
        <v>173</v>
      </c>
      <c r="L83" s="47" t="s">
        <v>173</v>
      </c>
      <c r="M83" s="47" t="s">
        <v>173</v>
      </c>
      <c r="O83" s="47" t="s">
        <v>311</v>
      </c>
      <c r="P83" s="47" t="str">
        <f t="shared" si="3"/>
        <v>Physiologie par systèmes (BIO-377)</v>
      </c>
    </row>
    <row r="84" spans="1:16" ht="26.25" customHeight="1">
      <c r="A84" s="64" t="str">
        <f t="shared" si="4"/>
        <v>Polymer science (MSE-362)</v>
      </c>
      <c r="B84" s="64" t="str">
        <f t="shared" si="5"/>
        <v>Polymer science (MSE-362)</v>
      </c>
      <c r="D84" s="48" t="s">
        <v>173</v>
      </c>
      <c r="E84" s="48" t="s">
        <v>173</v>
      </c>
      <c r="F84" s="48" t="s">
        <v>173</v>
      </c>
      <c r="G84" s="48" t="s">
        <v>173</v>
      </c>
      <c r="H84" s="48"/>
      <c r="I84" s="48" t="s">
        <v>173</v>
      </c>
      <c r="J84" s="48"/>
      <c r="K84" s="48" t="s">
        <v>173</v>
      </c>
      <c r="L84" s="47" t="s">
        <v>173</v>
      </c>
      <c r="M84" s="47" t="s">
        <v>173</v>
      </c>
      <c r="O84" s="47" t="s">
        <v>363</v>
      </c>
      <c r="P84" s="47" t="str">
        <f t="shared" si="3"/>
        <v>Polymer science (MSE-362)</v>
      </c>
    </row>
    <row r="85" spans="1:16" ht="26.25" customHeight="1">
      <c r="A85" s="64" t="str">
        <f t="shared" si="4"/>
        <v>Sensors in medical instrumentation (EE-511)</v>
      </c>
      <c r="B85" s="64" t="str">
        <f t="shared" si="5"/>
        <v>Sensors in medical instrumentation (EE-511)</v>
      </c>
      <c r="D85" s="48" t="s">
        <v>173</v>
      </c>
      <c r="E85" s="48" t="s">
        <v>173</v>
      </c>
      <c r="F85" s="48" t="s">
        <v>173</v>
      </c>
      <c r="G85" s="48" t="s">
        <v>173</v>
      </c>
      <c r="H85" s="48"/>
      <c r="I85" s="48" t="s">
        <v>173</v>
      </c>
      <c r="J85" s="48"/>
      <c r="K85" s="48" t="s">
        <v>173</v>
      </c>
      <c r="L85" s="47" t="s">
        <v>173</v>
      </c>
      <c r="M85" s="47" t="s">
        <v>173</v>
      </c>
      <c r="O85" s="47" t="s">
        <v>312</v>
      </c>
      <c r="P85" s="47" t="str">
        <f t="shared" si="3"/>
        <v>Sensors in medical instrumentation (EE-511)</v>
      </c>
    </row>
    <row r="86" spans="1:16" ht="26.25" customHeight="1">
      <c r="A86" s="64" t="str">
        <f t="shared" si="4"/>
        <v>Space mission design and operations (EE-585)</v>
      </c>
      <c r="B86" s="64" t="str">
        <f t="shared" si="5"/>
        <v>Space mission design and operations (EE-585)</v>
      </c>
      <c r="D86" s="48" t="s">
        <v>173</v>
      </c>
      <c r="E86" s="48"/>
      <c r="F86" s="48" t="s">
        <v>173</v>
      </c>
      <c r="G86" s="48" t="s">
        <v>173</v>
      </c>
      <c r="H86" s="48"/>
      <c r="I86" s="48" t="s">
        <v>173</v>
      </c>
      <c r="J86" s="48"/>
      <c r="K86" s="48" t="s">
        <v>173</v>
      </c>
      <c r="L86" s="47" t="s">
        <v>173</v>
      </c>
      <c r="M86" s="47" t="s">
        <v>173</v>
      </c>
      <c r="O86" s="47" t="s">
        <v>420</v>
      </c>
      <c r="P86" s="47" t="s">
        <v>420</v>
      </c>
    </row>
    <row r="87" spans="1:16" ht="26.25" customHeight="1">
      <c r="A87" s="64" t="str">
        <f t="shared" si="4"/>
        <v>Surface analysis (MSE-351)</v>
      </c>
      <c r="B87" s="64" t="str">
        <f t="shared" si="5"/>
        <v>Surface analysis (MSE-351)</v>
      </c>
      <c r="D87" s="48" t="s">
        <v>173</v>
      </c>
      <c r="E87" s="48"/>
      <c r="F87" s="48" t="s">
        <v>173</v>
      </c>
      <c r="G87" s="48" t="s">
        <v>173</v>
      </c>
      <c r="H87" s="48"/>
      <c r="I87" s="48" t="s">
        <v>173</v>
      </c>
      <c r="J87" s="48"/>
      <c r="K87" s="48" t="s">
        <v>173</v>
      </c>
      <c r="L87" s="47" t="s">
        <v>173</v>
      </c>
      <c r="M87" s="47" t="s">
        <v>173</v>
      </c>
      <c r="O87" s="47" t="s">
        <v>286</v>
      </c>
      <c r="P87" s="47" t="str">
        <f t="shared" si="3"/>
        <v>Surface analysis (MSE-351)</v>
      </c>
    </row>
    <row r="88" spans="1:16" ht="26.25" customHeight="1">
      <c r="A88" s="64" t="str">
        <f t="shared" si="4"/>
        <v>Systèmes embarqués microprogrammés (EE-310)</v>
      </c>
      <c r="B88" s="64" t="str">
        <f t="shared" si="5"/>
        <v>Systèmes embarqués microprogrammés (EE-310)</v>
      </c>
      <c r="D88" s="48" t="s">
        <v>173</v>
      </c>
      <c r="E88" s="48"/>
      <c r="F88" s="48" t="s">
        <v>173</v>
      </c>
      <c r="G88" s="48"/>
      <c r="H88" s="48"/>
      <c r="I88" s="48" t="s">
        <v>173</v>
      </c>
      <c r="J88" s="48"/>
      <c r="K88" s="48" t="s">
        <v>173</v>
      </c>
      <c r="L88" s="47" t="s">
        <v>173</v>
      </c>
      <c r="M88" s="47" t="s">
        <v>173</v>
      </c>
      <c r="O88" s="47" t="s">
        <v>274</v>
      </c>
      <c r="P88" s="47" t="str">
        <f t="shared" si="3"/>
        <v>Systèmes embarqués microprogrammés (EE-310)</v>
      </c>
    </row>
    <row r="89" spans="1:16" ht="26.25" customHeight="1">
      <c r="A89" s="64" t="str">
        <f t="shared" si="4"/>
        <v>Thermodynamics of comfort in buildings (CIVIL-450)</v>
      </c>
      <c r="B89" s="64" t="str">
        <f t="shared" si="5"/>
        <v>Thermodynamics of comfort in buildings (CIVIL-450)</v>
      </c>
      <c r="D89" s="48" t="s">
        <v>173</v>
      </c>
      <c r="E89" s="48"/>
      <c r="F89" s="48" t="s">
        <v>173</v>
      </c>
      <c r="G89" s="48"/>
      <c r="H89" s="48"/>
      <c r="I89" s="48" t="s">
        <v>173</v>
      </c>
      <c r="J89" s="48"/>
      <c r="K89" s="48" t="s">
        <v>173</v>
      </c>
      <c r="L89" s="47" t="s">
        <v>173</v>
      </c>
      <c r="M89" s="47" t="s">
        <v>173</v>
      </c>
      <c r="O89" s="47" t="s">
        <v>316</v>
      </c>
      <c r="P89" s="47" t="str">
        <f t="shared" si="3"/>
        <v>Thermodynamics of comfort in buildings (CIVIL-450)</v>
      </c>
    </row>
    <row r="90" spans="1:16" ht="26.25" customHeight="1">
      <c r="A90" s="64" t="str">
        <f t="shared" si="4"/>
        <v>Towards sustainable materials (MSE-433)</v>
      </c>
      <c r="B90" s="64" t="str">
        <f t="shared" si="5"/>
        <v>Towards sustainable materials (MSE-433)</v>
      </c>
      <c r="D90" s="48" t="s">
        <v>173</v>
      </c>
      <c r="E90" s="48"/>
      <c r="F90" s="48" t="s">
        <v>173</v>
      </c>
      <c r="G90" s="48"/>
      <c r="H90" s="48"/>
      <c r="I90" s="48" t="s">
        <v>173</v>
      </c>
      <c r="J90" s="48"/>
      <c r="K90" s="48" t="s">
        <v>173</v>
      </c>
      <c r="L90" s="47" t="s">
        <v>173</v>
      </c>
      <c r="M90" s="47" t="s">
        <v>173</v>
      </c>
      <c r="O90" s="47" t="s">
        <v>287</v>
      </c>
      <c r="P90" s="47" t="str">
        <f t="shared" si="3"/>
        <v>Towards sustainable materials (MSE-433)</v>
      </c>
    </row>
    <row r="91" spans="1:16" ht="26.25" customHeight="1">
      <c r="A91" s="64" t="str">
        <f t="shared" si="4"/>
        <v>Tribology (MSE-485)</v>
      </c>
      <c r="B91" s="64" t="str">
        <f t="shared" si="5"/>
        <v>Tribology (MSE-485)</v>
      </c>
      <c r="D91" s="48" t="s">
        <v>173</v>
      </c>
      <c r="E91" s="48"/>
      <c r="F91" s="48" t="s">
        <v>173</v>
      </c>
      <c r="G91" s="48"/>
      <c r="H91" s="48"/>
      <c r="I91" s="48" t="s">
        <v>173</v>
      </c>
      <c r="J91" s="48"/>
      <c r="K91" s="48" t="s">
        <v>173</v>
      </c>
      <c r="L91" s="47" t="s">
        <v>173</v>
      </c>
      <c r="M91" s="47" t="s">
        <v>173</v>
      </c>
      <c r="O91" s="47" t="s">
        <v>306</v>
      </c>
      <c r="P91" s="47" t="str">
        <f t="shared" si="3"/>
        <v>Tribology (MSE-485)</v>
      </c>
    </row>
    <row r="92" spans="1:16" ht="26.25" customHeight="1">
      <c r="A92" s="64" t="str">
        <f t="shared" si="4"/>
        <v/>
      </c>
      <c r="B92" s="64" t="str">
        <f t="shared" si="5"/>
        <v/>
      </c>
      <c r="D92" s="48" t="s">
        <v>173</v>
      </c>
      <c r="E92" s="48"/>
      <c r="F92" s="48" t="s">
        <v>173</v>
      </c>
      <c r="G92" s="48"/>
      <c r="H92" s="48"/>
      <c r="I92" s="48" t="s">
        <v>173</v>
      </c>
      <c r="J92" s="48"/>
      <c r="K92" s="48" t="s">
        <v>173</v>
      </c>
      <c r="L92" s="47" t="s">
        <v>173</v>
      </c>
      <c r="M92" s="47" t="s">
        <v>173</v>
      </c>
      <c r="O92" s="47" t="str">
        <f>""</f>
        <v/>
      </c>
      <c r="P92" s="47" t="str">
        <f t="shared" si="3"/>
        <v/>
      </c>
    </row>
    <row r="93" spans="1:16" ht="26.25" customHeight="1">
      <c r="A93" s="64" t="str">
        <f t="shared" si="4"/>
        <v/>
      </c>
      <c r="B93" s="64" t="str">
        <f t="shared" si="5"/>
        <v/>
      </c>
      <c r="D93" s="48" t="s">
        <v>173</v>
      </c>
      <c r="E93" s="48"/>
      <c r="F93" s="48" t="s">
        <v>173</v>
      </c>
      <c r="G93" s="48"/>
      <c r="H93" s="48"/>
      <c r="I93" s="48" t="s">
        <v>173</v>
      </c>
      <c r="J93" s="48"/>
      <c r="K93" s="48" t="s">
        <v>173</v>
      </c>
      <c r="L93" s="47" t="s">
        <v>173</v>
      </c>
      <c r="M93" s="47" t="s">
        <v>173</v>
      </c>
      <c r="O93" s="47" t="str">
        <f>""</f>
        <v/>
      </c>
      <c r="P93" s="47" t="str">
        <f t="shared" si="3"/>
        <v/>
      </c>
    </row>
    <row r="94" spans="1:16" ht="26.25" customHeight="1">
      <c r="A94" s="64" t="str">
        <f t="shared" si="4"/>
        <v/>
      </c>
      <c r="B94" s="64" t="str">
        <f t="shared" si="5"/>
        <v/>
      </c>
      <c r="D94" s="48" t="s">
        <v>173</v>
      </c>
      <c r="E94" s="48"/>
      <c r="F94" s="48" t="s">
        <v>173</v>
      </c>
      <c r="G94" s="48"/>
      <c r="H94" s="48"/>
      <c r="I94" s="48" t="s">
        <v>173</v>
      </c>
      <c r="J94" s="48"/>
      <c r="K94" s="48" t="s">
        <v>173</v>
      </c>
      <c r="L94" s="47" t="s">
        <v>173</v>
      </c>
      <c r="M94" s="47" t="s">
        <v>173</v>
      </c>
      <c r="O94" s="47" t="str">
        <f>""</f>
        <v/>
      </c>
      <c r="P94" s="47" t="str">
        <f t="shared" si="3"/>
        <v/>
      </c>
    </row>
    <row r="95" spans="1:16" ht="26.25" customHeight="1">
      <c r="A95" s="64" t="str">
        <f t="shared" si="4"/>
        <v/>
      </c>
      <c r="B95" s="64" t="str">
        <f t="shared" si="5"/>
        <v/>
      </c>
      <c r="D95" s="48" t="s">
        <v>173</v>
      </c>
      <c r="E95" s="48"/>
      <c r="F95" s="48" t="s">
        <v>173</v>
      </c>
      <c r="G95" s="48"/>
      <c r="H95" s="48"/>
      <c r="I95" s="48" t="s">
        <v>173</v>
      </c>
      <c r="J95" s="48"/>
      <c r="K95" s="48" t="s">
        <v>173</v>
      </c>
      <c r="L95" s="47" t="s">
        <v>173</v>
      </c>
      <c r="M95" s="47" t="s">
        <v>173</v>
      </c>
      <c r="O95" s="47" t="str">
        <f>""</f>
        <v/>
      </c>
      <c r="P95" s="47" t="str">
        <f t="shared" si="3"/>
        <v/>
      </c>
    </row>
    <row r="96" spans="1:16" ht="26.25" customHeight="1">
      <c r="A96" s="64" t="str">
        <f t="shared" ref="A96:A100" si="6">IF(INDEX($C$1:$P$100,ROW(Z96),MATCH(B$1,$C$1:$P$1,0))="","",INDEX($C$1:$P$100,ROW(Z96),MATCH(B$1,$C$1:$P$1,0)))</f>
        <v/>
      </c>
      <c r="B96" s="64" t="str">
        <f t="shared" si="5"/>
        <v/>
      </c>
      <c r="D96" s="48" t="s">
        <v>173</v>
      </c>
      <c r="E96" s="48"/>
      <c r="F96" s="48" t="s">
        <v>173</v>
      </c>
      <c r="G96" s="48"/>
      <c r="H96" s="48"/>
      <c r="I96" s="48" t="s">
        <v>173</v>
      </c>
      <c r="J96" s="48"/>
      <c r="K96" s="48" t="s">
        <v>173</v>
      </c>
      <c r="L96" s="47" t="s">
        <v>173</v>
      </c>
      <c r="M96" s="47" t="s">
        <v>173</v>
      </c>
      <c r="N96" s="47" t="s">
        <v>173</v>
      </c>
      <c r="O96" s="47" t="str">
        <f>""</f>
        <v/>
      </c>
      <c r="P96" s="47" t="str">
        <f t="shared" si="3"/>
        <v/>
      </c>
    </row>
    <row r="97" spans="1:17" ht="26.25" customHeight="1">
      <c r="A97" s="64" t="str">
        <f t="shared" si="6"/>
        <v/>
      </c>
      <c r="B97" s="64" t="str">
        <f t="shared" si="5"/>
        <v/>
      </c>
      <c r="D97" s="48" t="s">
        <v>173</v>
      </c>
      <c r="E97" s="48"/>
      <c r="F97" s="48" t="s">
        <v>173</v>
      </c>
      <c r="G97" s="48"/>
      <c r="H97" s="48"/>
      <c r="I97" s="48" t="s">
        <v>173</v>
      </c>
      <c r="J97" s="48"/>
      <c r="K97" s="48" t="s">
        <v>173</v>
      </c>
      <c r="L97" s="47" t="s">
        <v>173</v>
      </c>
      <c r="M97" s="47" t="s">
        <v>173</v>
      </c>
      <c r="N97" s="47" t="s">
        <v>173</v>
      </c>
      <c r="O97" s="47" t="str">
        <f>""</f>
        <v/>
      </c>
      <c r="P97" s="47" t="str">
        <f t="shared" si="3"/>
        <v/>
      </c>
      <c r="Q97" s="47" t="s">
        <v>173</v>
      </c>
    </row>
    <row r="98" spans="1:17" ht="26.25" customHeight="1">
      <c r="A98" s="64" t="str">
        <f t="shared" si="6"/>
        <v/>
      </c>
      <c r="B98" s="64" t="str">
        <f t="shared" si="5"/>
        <v/>
      </c>
      <c r="D98" s="48" t="s">
        <v>173</v>
      </c>
      <c r="E98" s="48"/>
      <c r="F98" s="48" t="s">
        <v>173</v>
      </c>
      <c r="G98" s="48"/>
      <c r="H98" s="48"/>
      <c r="I98" s="48" t="s">
        <v>173</v>
      </c>
      <c r="J98" s="48"/>
      <c r="K98" s="48"/>
      <c r="L98" s="47" t="s">
        <v>173</v>
      </c>
      <c r="M98" s="47" t="s">
        <v>173</v>
      </c>
      <c r="N98" s="47" t="s">
        <v>173</v>
      </c>
      <c r="O98" s="47" t="str">
        <f>""</f>
        <v/>
      </c>
      <c r="P98" s="47" t="str">
        <f t="shared" si="3"/>
        <v/>
      </c>
    </row>
    <row r="99" spans="1:17" ht="26.25" customHeight="1">
      <c r="A99" s="64" t="str">
        <f t="shared" si="6"/>
        <v/>
      </c>
      <c r="B99" s="64" t="str">
        <f t="shared" si="5"/>
        <v/>
      </c>
      <c r="D99" s="48" t="s">
        <v>173</v>
      </c>
      <c r="E99" s="48"/>
      <c r="F99" s="48" t="s">
        <v>173</v>
      </c>
      <c r="G99" s="48"/>
      <c r="H99" s="48"/>
      <c r="I99" s="48" t="s">
        <v>173</v>
      </c>
      <c r="J99" s="48"/>
      <c r="K99" s="48"/>
      <c r="L99" s="47" t="s">
        <v>173</v>
      </c>
      <c r="M99" s="47" t="s">
        <v>173</v>
      </c>
      <c r="N99" s="47" t="s">
        <v>173</v>
      </c>
      <c r="O99" s="47" t="str">
        <f>""</f>
        <v/>
      </c>
      <c r="P99" s="47" t="str">
        <f t="shared" si="3"/>
        <v/>
      </c>
    </row>
    <row r="100" spans="1:17" ht="26.25" customHeight="1">
      <c r="A100" s="64" t="str">
        <f t="shared" si="6"/>
        <v/>
      </c>
      <c r="B100" s="64" t="str">
        <f t="shared" si="5"/>
        <v/>
      </c>
      <c r="D100" s="48"/>
      <c r="E100" s="48"/>
      <c r="F100" s="48" t="s">
        <v>173</v>
      </c>
      <c r="G100" s="48"/>
      <c r="H100" s="48"/>
      <c r="I100" s="48" t="s">
        <v>173</v>
      </c>
      <c r="J100" s="48"/>
      <c r="K100" s="48"/>
      <c r="L100" s="47" t="s">
        <v>173</v>
      </c>
      <c r="M100" s="47" t="s">
        <v>173</v>
      </c>
      <c r="N100" s="47" t="s">
        <v>173</v>
      </c>
      <c r="O100" s="47" t="str">
        <f>""</f>
        <v/>
      </c>
      <c r="P100" s="47" t="str">
        <f t="shared" si="3"/>
        <v/>
      </c>
    </row>
    <row r="101" spans="1:17" s="49" customFormat="1" ht="26.25" customHeight="1">
      <c r="A101" s="65"/>
      <c r="B101" s="65"/>
      <c r="C101" s="65"/>
      <c r="D101" s="65"/>
      <c r="E101" s="65"/>
      <c r="F101" s="65"/>
      <c r="G101" s="48"/>
      <c r="H101" s="65"/>
      <c r="I101" s="65"/>
      <c r="J101" s="65"/>
      <c r="K101" s="65"/>
      <c r="L101" s="65"/>
      <c r="M101" s="65"/>
      <c r="N101" s="65"/>
      <c r="O101" s="47" t="str">
        <f>""</f>
        <v/>
      </c>
      <c r="P101" s="47" t="str">
        <f t="shared" si="3"/>
        <v/>
      </c>
    </row>
    <row r="102" spans="1:17" ht="26.25" customHeight="1">
      <c r="G102" s="65"/>
      <c r="O102" s="65"/>
      <c r="P102" s="6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Formulaire</vt:lpstr>
      <vt:lpstr>CoursSGM</vt:lpstr>
      <vt:lpstr>Regles</vt:lpstr>
    </vt:vector>
  </TitlesOfParts>
  <Manager/>
  <Company>EPFL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Jean-Marie Fürbringer</dc:creator>
  <cp:keywords/>
  <dc:description/>
  <cp:lastModifiedBy>Alain Prenleloup</cp:lastModifiedBy>
  <cp:revision/>
  <cp:lastPrinted>2021-07-01T10:31:04Z</cp:lastPrinted>
  <dcterms:created xsi:type="dcterms:W3CDTF">2009-05-27T11:34:59Z</dcterms:created>
  <dcterms:modified xsi:type="dcterms:W3CDTF">2026-01-14T07:08:40Z</dcterms:modified>
  <cp:category/>
  <cp:contentStatus/>
</cp:coreProperties>
</file>